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22820" windowHeight="17300"/>
  </bookViews>
  <sheets>
    <sheet name="1" sheetId="1" r:id="rId1"/>
    <sheet name="2" sheetId="2" r:id="rId2"/>
    <sheet name="3" sheetId="3" r:id="rId3"/>
    <sheet name="4" sheetId="4" r:id="rId4"/>
    <sheet name="5" sheetId="5" r:id="rId5"/>
    <sheet name="6" sheetId="6" r:id="rId6"/>
  </sheets>
  <definedNames>
    <definedName name="_xlnm.Print_Area" localSheetId="0">'1'!$A$1:$D$45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9" i="4"/>
  <c r="F10" i="4"/>
  <c r="F11" i="4"/>
  <c r="I17" i="4"/>
  <c r="B32" i="5"/>
  <c r="B33" i="5"/>
  <c r="B34" i="5"/>
  <c r="B35" i="5"/>
  <c r="B36" i="5"/>
  <c r="B37" i="5"/>
  <c r="B38" i="5"/>
  <c r="B39" i="5"/>
  <c r="B40" i="5"/>
  <c r="B41" i="5"/>
  <c r="B42" i="5"/>
  <c r="C81" i="3"/>
  <c r="B81" i="3"/>
  <c r="A81" i="3"/>
  <c r="C20" i="3"/>
  <c r="C32" i="3"/>
  <c r="C44" i="3"/>
  <c r="C56" i="3"/>
  <c r="C68" i="3"/>
  <c r="C80" i="3"/>
  <c r="B80" i="3"/>
  <c r="A80" i="3"/>
  <c r="C79" i="3"/>
  <c r="B79" i="3"/>
  <c r="A79" i="3"/>
  <c r="C21" i="3"/>
  <c r="C33" i="3"/>
  <c r="C45" i="3"/>
  <c r="C57" i="3"/>
  <c r="C69" i="3"/>
  <c r="B21" i="3"/>
  <c r="B33" i="3"/>
  <c r="B45" i="3"/>
  <c r="B57" i="3"/>
  <c r="B69" i="3"/>
  <c r="A21" i="3"/>
  <c r="A33" i="3"/>
  <c r="A45" i="3"/>
  <c r="A57" i="3"/>
  <c r="A69" i="3"/>
  <c r="B20" i="3"/>
  <c r="B32" i="3"/>
  <c r="B44" i="3"/>
  <c r="B56" i="3"/>
  <c r="B68" i="3"/>
  <c r="A20" i="3"/>
  <c r="A32" i="3"/>
  <c r="A44" i="3"/>
  <c r="A56" i="3"/>
  <c r="A68" i="3"/>
  <c r="C19" i="3"/>
  <c r="C31" i="3"/>
  <c r="C43" i="3"/>
  <c r="C55" i="3"/>
  <c r="C67" i="3"/>
  <c r="B19" i="3"/>
  <c r="B31" i="3"/>
  <c r="B43" i="3"/>
  <c r="B55" i="3"/>
  <c r="B67" i="3"/>
  <c r="A19" i="3"/>
  <c r="A31" i="3"/>
  <c r="A43" i="3"/>
  <c r="A55" i="3"/>
  <c r="A67" i="3"/>
  <c r="D24" i="2"/>
  <c r="D23" i="2"/>
  <c r="D22" i="2"/>
  <c r="D25" i="2"/>
  <c r="D39" i="1"/>
  <c r="H5" i="4"/>
  <c r="H6" i="4"/>
  <c r="H7" i="4"/>
  <c r="H8" i="4"/>
  <c r="H9" i="4"/>
  <c r="H10" i="4"/>
  <c r="H11" i="4"/>
  <c r="I18" i="4"/>
  <c r="G26" i="4"/>
  <c r="B28" i="5"/>
  <c r="D40" i="1"/>
  <c r="D43" i="1"/>
  <c r="D24" i="1"/>
  <c r="D25" i="1"/>
  <c r="D26" i="1"/>
  <c r="D27" i="1"/>
  <c r="D28" i="1"/>
  <c r="D29" i="1"/>
  <c r="D30" i="1"/>
  <c r="D34" i="1"/>
  <c r="D33" i="1"/>
  <c r="D35" i="1"/>
  <c r="D7" i="3"/>
  <c r="E7" i="3"/>
  <c r="E8" i="3"/>
  <c r="E9" i="3"/>
  <c r="E10" i="3"/>
  <c r="D5" i="4"/>
  <c r="E19" i="3"/>
  <c r="E20" i="3"/>
  <c r="E21" i="3"/>
  <c r="E22" i="3"/>
  <c r="E23" i="3"/>
  <c r="D6" i="4"/>
  <c r="D31" i="3"/>
  <c r="E31" i="3"/>
  <c r="E32" i="3"/>
  <c r="E33" i="3"/>
  <c r="E34" i="3"/>
  <c r="E35" i="3"/>
  <c r="D7" i="4"/>
  <c r="D43" i="3"/>
  <c r="E43" i="3"/>
  <c r="E44" i="3"/>
  <c r="E45" i="3"/>
  <c r="E46" i="3"/>
  <c r="E47" i="3"/>
  <c r="D8" i="4"/>
  <c r="D55" i="3"/>
  <c r="E55" i="3"/>
  <c r="E56" i="3"/>
  <c r="E57" i="3"/>
  <c r="E58" i="3"/>
  <c r="E59" i="3"/>
  <c r="D9" i="4"/>
  <c r="D67" i="3"/>
  <c r="E67" i="3"/>
  <c r="E68" i="3"/>
  <c r="E69" i="3"/>
  <c r="E70" i="3"/>
  <c r="E71" i="3"/>
  <c r="D10" i="4"/>
  <c r="D79" i="3"/>
  <c r="E79" i="3"/>
  <c r="E80" i="3"/>
  <c r="E81" i="3"/>
  <c r="E82" i="3"/>
  <c r="E83" i="3"/>
  <c r="E86" i="3"/>
  <c r="D11" i="4"/>
  <c r="G27" i="4"/>
  <c r="G28" i="4"/>
  <c r="G38" i="4"/>
  <c r="G39" i="4"/>
  <c r="G40" i="4"/>
  <c r="I6" i="4"/>
  <c r="I7" i="4"/>
  <c r="I8" i="4"/>
  <c r="I9" i="4"/>
  <c r="I10" i="4"/>
  <c r="I11" i="4"/>
  <c r="I5" i="4"/>
  <c r="E74" i="3"/>
  <c r="E62" i="3"/>
  <c r="E11" i="3"/>
  <c r="E14" i="3"/>
  <c r="C41" i="5"/>
  <c r="D41" i="5"/>
  <c r="E41" i="5"/>
  <c r="B18" i="5"/>
  <c r="B21" i="5"/>
  <c r="B12" i="5"/>
  <c r="B22" i="5"/>
  <c r="E8" i="5"/>
  <c r="E13" i="5"/>
  <c r="E14" i="5"/>
  <c r="E18" i="5"/>
  <c r="E19" i="5"/>
  <c r="E21" i="5"/>
  <c r="E38" i="3"/>
  <c r="B29" i="5"/>
  <c r="C29" i="5"/>
  <c r="D29" i="5"/>
  <c r="E29" i="5"/>
  <c r="C33" i="5"/>
  <c r="D33" i="5"/>
  <c r="E33" i="5"/>
  <c r="C34" i="5"/>
  <c r="D34" i="5"/>
  <c r="E34" i="5"/>
  <c r="C35" i="5"/>
  <c r="D35" i="5"/>
  <c r="E35" i="5"/>
  <c r="C36" i="5"/>
  <c r="D36" i="5"/>
  <c r="E36" i="5"/>
  <c r="C37" i="5"/>
  <c r="D37" i="5"/>
  <c r="E37" i="5"/>
  <c r="C38" i="5"/>
  <c r="D38" i="5"/>
  <c r="E38" i="5"/>
  <c r="C39" i="5"/>
  <c r="D39" i="5"/>
  <c r="E39" i="5"/>
  <c r="C40" i="5"/>
  <c r="E40" i="5"/>
  <c r="D45" i="1"/>
  <c r="E50" i="3"/>
  <c r="E26" i="3"/>
  <c r="C32" i="5"/>
  <c r="I20" i="4"/>
  <c r="D32" i="5"/>
  <c r="C42" i="5"/>
  <c r="G42" i="4"/>
  <c r="G45" i="4"/>
  <c r="D42" i="5"/>
  <c r="E32" i="5"/>
  <c r="E42" i="5"/>
  <c r="B30" i="5"/>
  <c r="B43" i="5"/>
  <c r="C26" i="5"/>
  <c r="C28" i="5"/>
  <c r="D28" i="5"/>
  <c r="E28" i="5"/>
  <c r="C30" i="5"/>
  <c r="C43" i="5"/>
  <c r="D26" i="5"/>
  <c r="D30" i="5"/>
  <c r="D43" i="5"/>
  <c r="E26" i="5"/>
  <c r="E30" i="5"/>
  <c r="E43" i="5"/>
</calcChain>
</file>

<file path=xl/sharedStrings.xml><?xml version="1.0" encoding="utf-8"?>
<sst xmlns="http://schemas.openxmlformats.org/spreadsheetml/2006/main" count="301" uniqueCount="218">
  <si>
    <t xml:space="preserve">PLAN DE NEGOCIOS PARA 
MICROCREDITOS
</t>
  </si>
  <si>
    <t>1. ASPECTOS GENERALES</t>
  </si>
  <si>
    <t xml:space="preserve">Nombres y apellidos:          </t>
  </si>
  <si>
    <t>Cédula de ciudadanía:</t>
  </si>
  <si>
    <t>Dirección residencia:</t>
  </si>
  <si>
    <t>Teléfonos:</t>
  </si>
  <si>
    <t>Dirección microempresa:</t>
  </si>
  <si>
    <t xml:space="preserve">Correo electrónico:              </t>
  </si>
  <si>
    <t>Nombre de la empresa:</t>
  </si>
  <si>
    <t>Defina brevemente su idea de negocio, la actividad económica y los productos y/o servicios a comercializar</t>
  </si>
  <si>
    <t>2. PLAN DE INVERSION</t>
  </si>
  <si>
    <t>Capital semilla:</t>
  </si>
  <si>
    <t>Monto del crédito:</t>
  </si>
  <si>
    <t>Capital propio:</t>
  </si>
  <si>
    <t>Interes:</t>
  </si>
  <si>
    <t>Plazo solicitado:</t>
  </si>
  <si>
    <t>Valor Cuota:</t>
  </si>
  <si>
    <t xml:space="preserve">DESTINO DE LA INVERSION </t>
  </si>
  <si>
    <t>ACTIVOS FIJOS</t>
  </si>
  <si>
    <t>VALOR UNITARIO</t>
  </si>
  <si>
    <t>CANTIDAD</t>
  </si>
  <si>
    <t xml:space="preserve"> COSTO TOTAL</t>
  </si>
  <si>
    <t>TOTAL</t>
  </si>
  <si>
    <t>(Mercancías, materiales, insumos, materia prima)</t>
  </si>
  <si>
    <t>CAPITAL DE TRABAJO</t>
  </si>
  <si>
    <t>(Adecuaciones, transportes, publicidad, dotaciones etc.)</t>
  </si>
  <si>
    <t>OTRAS INVERSIONES</t>
  </si>
  <si>
    <t>3. ANTECEDENTES</t>
  </si>
  <si>
    <t>Mencione el tiempo de experiencia que tiene  en esta actividad y/o en otras actividades relacionadas   con el negocio que va a emprender.</t>
  </si>
  <si>
    <t>Describa todos los estudios y capacitaciones que ha realizado en cualquier área durante toda su vida.</t>
  </si>
  <si>
    <t>Describa cualquier antecedente que considere importante para el montaje de este  negocio.</t>
  </si>
  <si>
    <t>4. JUSTIFICACIÓN</t>
  </si>
  <si>
    <t>Describa los motivos  por los cuales considera que su proyecto debe ser financiado por el Banco de las Oportunidades.</t>
  </si>
  <si>
    <t>5. MERCADEO Y VENTAS</t>
  </si>
  <si>
    <t>Definir mercado potencial de la idea de negocio y sus características (¿Quiénes son mis clientes?, ¿Qué hábitos de compra tiene?)</t>
  </si>
  <si>
    <t>Describir la competencia (¿Cuántos negocios iguales al mío hay en el sector?, ¿Cómo son estos negocios?)</t>
  </si>
  <si>
    <t>Definir estrategia de posicionamiento (¿Cómo diferenciar mi negocio de los demás?)</t>
  </si>
  <si>
    <t>6. ORGANIZACIÓN ACTUAL</t>
  </si>
  <si>
    <r>
      <t xml:space="preserve"> </t>
    </r>
    <r>
      <rPr>
        <sz val="11"/>
        <color indexed="8"/>
        <rFont val="Arial"/>
        <family val="2"/>
      </rPr>
      <t>Maquinaria, herramientas, equipos, muebles y enseres, vehículos y utensilios con que cuenta en este momento.</t>
    </r>
  </si>
  <si>
    <t>DESCRIPCIÓN</t>
  </si>
  <si>
    <t>VALOR</t>
  </si>
  <si>
    <t xml:space="preserve">                                                          TOTAL</t>
  </si>
  <si>
    <t xml:space="preserve">
PLAN DE NEGOCIOS PARA 
MICROCREDITOS</t>
  </si>
  <si>
    <t>HOJA DE COSTOS</t>
  </si>
  <si>
    <t xml:space="preserve">REFERENCIA DEL PRODUCTO: </t>
  </si>
  <si>
    <t>UNIDADES A COSTEAR</t>
  </si>
  <si>
    <t>MATERIA PRIMA / INSUMO</t>
  </si>
  <si>
    <t>UNIDAD DE COMPRA</t>
  </si>
  <si>
    <t xml:space="preserve">COSTO POR UNIDAD   </t>
  </si>
  <si>
    <t>UNIDADES UTILIZADAS</t>
  </si>
  <si>
    <t xml:space="preserve">COSTO TOTAL   </t>
  </si>
  <si>
    <t xml:space="preserve">                                                 COSTO DE LAS MATERIAS PRIMAS UTILIZADAS </t>
  </si>
  <si>
    <t xml:space="preserve">                                                                     COSTO POR UNIDAD DE PRODUCTO </t>
  </si>
  <si>
    <t xml:space="preserve">OTROS COSTOS VARIABLES POR UNIDAD:             </t>
  </si>
  <si>
    <t>8. PRESUPUESTO PROYECTADO</t>
  </si>
  <si>
    <t>N°</t>
  </si>
  <si>
    <t>PRODUCTO</t>
  </si>
  <si>
    <t>UNIDAD DE VENTA</t>
  </si>
  <si>
    <t>COSTO POR UNIDAD</t>
  </si>
  <si>
    <t>UNIDADES VENDIDAS/MES</t>
  </si>
  <si>
    <t>COSTO TOTAL</t>
  </si>
  <si>
    <t>PRECIO DE VENTA/UD</t>
  </si>
  <si>
    <t>VENTA TOTAL</t>
  </si>
  <si>
    <t>MARGEN DE UTILIDAD</t>
  </si>
  <si>
    <r>
      <t>UNIDAD DE COSTEO=</t>
    </r>
    <r>
      <rPr>
        <sz val="8"/>
        <color indexed="8"/>
        <rFont val="Arial"/>
        <family val="2"/>
      </rPr>
      <t xml:space="preserve"> Libra, Kilo, Gramo, Unidad, caja, Paquete, Docena, Decena, Arroba etc.</t>
    </r>
  </si>
  <si>
    <t>TOTAL COSTO</t>
  </si>
  <si>
    <t>TOTAL VENTA</t>
  </si>
  <si>
    <r>
      <t>COSTO TOTAL=</t>
    </r>
    <r>
      <rPr>
        <sz val="8"/>
        <color indexed="8"/>
        <rFont val="Arial"/>
        <family val="2"/>
      </rPr>
      <t xml:space="preserve"> Unidades vendidas/mes </t>
    </r>
    <r>
      <rPr>
        <b/>
        <sz val="8"/>
        <rFont val="Arial"/>
        <family val="2"/>
      </rPr>
      <t xml:space="preserve"> X</t>
    </r>
    <r>
      <rPr>
        <sz val="8"/>
        <color indexed="8"/>
        <rFont val="Arial"/>
        <family val="2"/>
      </rPr>
      <t xml:space="preserve">  Costo por Unidad</t>
    </r>
  </si>
  <si>
    <t>UTILIDAD BRUTA</t>
  </si>
  <si>
    <r>
      <t>VENTA TOTAL=</t>
    </r>
    <r>
      <rPr>
        <sz val="8"/>
        <color indexed="8"/>
        <rFont val="Arial"/>
        <family val="2"/>
      </rPr>
      <t xml:space="preserve"> Unidades vendidas/mes</t>
    </r>
    <r>
      <rPr>
        <b/>
        <sz val="8"/>
        <rFont val="Arial"/>
        <family val="2"/>
      </rPr>
      <t xml:space="preserve"> X</t>
    </r>
    <r>
      <rPr>
        <sz val="8"/>
        <color indexed="8"/>
        <rFont val="Arial"/>
        <family val="2"/>
      </rPr>
      <t xml:space="preserve"> Precio de venta de cada unidad</t>
    </r>
  </si>
  <si>
    <r>
      <t>MARGEN DE CONTRIBUCIÓN=</t>
    </r>
    <r>
      <rPr>
        <sz val="8"/>
        <color indexed="8"/>
        <rFont val="Arial"/>
        <family val="2"/>
      </rPr>
      <t xml:space="preserve"> (Venta total  - Costo total)   /   Venta total</t>
    </r>
  </si>
  <si>
    <t>9. ESTADO DE RESULTADOS PROYECTADO</t>
  </si>
  <si>
    <t xml:space="preserve">PERIODO: MES 1 </t>
  </si>
  <si>
    <t xml:space="preserve">VENTAS              </t>
  </si>
  <si>
    <t xml:space="preserve">(-)  COMPRAS (COSTO VENTAS)  </t>
  </si>
  <si>
    <t>(=) UTILIDAD BRUTA</t>
  </si>
  <si>
    <t>GASTOS DEL NEGOCIO</t>
  </si>
  <si>
    <t>ARRENDAMIENTO</t>
  </si>
  <si>
    <t>MANO DE OBRA</t>
  </si>
  <si>
    <t xml:space="preserve">SERVICIOS PÚBLICOS </t>
  </si>
  <si>
    <t>TELÉFONO (celular)</t>
  </si>
  <si>
    <t>FLETES - TRANSPORTES</t>
  </si>
  <si>
    <t xml:space="preserve">CUOTA CRÉDITO         </t>
  </si>
  <si>
    <t>GASTOS GENERALES DE OPERACIÓN</t>
  </si>
  <si>
    <t>OTROS GASTOS</t>
  </si>
  <si>
    <t>TOTAL GASTOS DEL NEGOCIO</t>
  </si>
  <si>
    <t>UTILIDAD NETA</t>
  </si>
  <si>
    <t>MARGEN DE CONTRIBUCIÓN (Utilidad neta/ventas)</t>
  </si>
  <si>
    <t xml:space="preserve">TOTAL GASTOS FAMILIARES    </t>
  </si>
  <si>
    <t>UTILIDAD LÍQUIDA</t>
  </si>
  <si>
    <t>(+) OTROS INGRESOS  ()</t>
  </si>
  <si>
    <t xml:space="preserve">(-) OTROS GASTOS </t>
  </si>
  <si>
    <r>
      <t>(=) UTILIDAD LÍQUIDA</t>
    </r>
    <r>
      <rPr>
        <b/>
        <sz val="9"/>
        <rFont val="Arial"/>
        <family val="2"/>
      </rPr>
      <t xml:space="preserve"> </t>
    </r>
    <r>
      <rPr>
        <sz val="9"/>
        <rFont val="Arial"/>
        <family val="2"/>
      </rPr>
      <t>Después de otros ingresos y otros gastos</t>
    </r>
  </si>
  <si>
    <t>PLAN DE NEGOCIOS PARA 
MICROCREDITOS</t>
  </si>
  <si>
    <t>10. BALANCE</t>
  </si>
  <si>
    <t>ACTIVOS</t>
  </si>
  <si>
    <t>PASIVOS</t>
  </si>
  <si>
    <t>ACTIVOS CORRIENTES</t>
  </si>
  <si>
    <t>PASIVOS CORTO PLAZO</t>
  </si>
  <si>
    <t>Caja</t>
  </si>
  <si>
    <t>Proveedores</t>
  </si>
  <si>
    <t>Bancos</t>
  </si>
  <si>
    <t>Cuentas por Pagar</t>
  </si>
  <si>
    <t>Cuentas por Cobrar</t>
  </si>
  <si>
    <t>Otras</t>
  </si>
  <si>
    <t>Materia Prima</t>
  </si>
  <si>
    <t>TOTAL PASIVO CORTO PLAZO</t>
  </si>
  <si>
    <t>Productos en Proceso</t>
  </si>
  <si>
    <t>Productos Terminados</t>
  </si>
  <si>
    <t>PASIVOS A LARGO PLAZO</t>
  </si>
  <si>
    <t>Inventario de Mercancías</t>
  </si>
  <si>
    <t>Obligaciones Financieras</t>
  </si>
  <si>
    <t>TOTAL ACTIVOS CORRIENTES</t>
  </si>
  <si>
    <t>TOTAL PASIVOS A LARGO PLAZO</t>
  </si>
  <si>
    <t>TOTAL PASIVOS</t>
  </si>
  <si>
    <t>Local</t>
  </si>
  <si>
    <t>PATRIMONIO</t>
  </si>
  <si>
    <t>Maquinaria</t>
  </si>
  <si>
    <t>Herramientas y Equipos</t>
  </si>
  <si>
    <t>Muebles y Enseres</t>
  </si>
  <si>
    <t>Capital</t>
  </si>
  <si>
    <t>Vehículos</t>
  </si>
  <si>
    <t>TOTAL PATRIMONIO</t>
  </si>
  <si>
    <t>Propiedades</t>
  </si>
  <si>
    <t>TOTAL ACTIVOS FIJOS</t>
  </si>
  <si>
    <t>TOTAL PASIVO + PATRIMONIO</t>
  </si>
  <si>
    <t>TOTAL ACTIVOS</t>
  </si>
  <si>
    <t>11. FLUJO DE CAJA</t>
  </si>
  <si>
    <t>SALDO INICIAL</t>
  </si>
  <si>
    <t>Mes 1</t>
  </si>
  <si>
    <t>Mes 2</t>
  </si>
  <si>
    <t>Mes 3</t>
  </si>
  <si>
    <t>Efectivo disponible (Caja)</t>
  </si>
  <si>
    <t>INGRESOS</t>
  </si>
  <si>
    <t xml:space="preserve"> </t>
  </si>
  <si>
    <t>Ventas</t>
  </si>
  <si>
    <t>Otros</t>
  </si>
  <si>
    <t xml:space="preserve">TOTAL INGRESOS </t>
  </si>
  <si>
    <t>EGRESOS</t>
  </si>
  <si>
    <t>Compras (Costo de ventas)</t>
  </si>
  <si>
    <t>Arrendamiento</t>
  </si>
  <si>
    <t xml:space="preserve">Mano de obra </t>
  </si>
  <si>
    <t>Servicios públicos (luz)</t>
  </si>
  <si>
    <t xml:space="preserve">Teléfono </t>
  </si>
  <si>
    <t>Fletes - transportes</t>
  </si>
  <si>
    <t>Cuota del crédito</t>
  </si>
  <si>
    <t>Gastos Generales Operación</t>
  </si>
  <si>
    <t xml:space="preserve">Otros Gastos </t>
  </si>
  <si>
    <t>Gastos Familiares</t>
  </si>
  <si>
    <t>TOTAL EGRESOS</t>
  </si>
  <si>
    <t>SALDO DISPONIBLE</t>
  </si>
  <si>
    <t>DOCUMENTOS</t>
  </si>
  <si>
    <t>SOPORTE</t>
  </si>
  <si>
    <t>SI</t>
  </si>
  <si>
    <t>NO</t>
  </si>
  <si>
    <t>FOTOCOPIA SERVICIOS PÚBLICOS</t>
  </si>
  <si>
    <t>FOTOCOPIAS CEDULA</t>
  </si>
  <si>
    <t>REFERENCIAS COMERCIALES</t>
  </si>
  <si>
    <t>REFERENCIAS FAMILIARES</t>
  </si>
  <si>
    <t>NOMBRE</t>
  </si>
  <si>
    <t>TELÉFONO</t>
  </si>
  <si>
    <t>REFERENCIAS PERSONALES</t>
  </si>
  <si>
    <t>COTIZACIÓN INVERSIÓN</t>
  </si>
  <si>
    <t>CIFIN</t>
  </si>
  <si>
    <t>Declaro que la información suministrada en este plan de negocios concuerda con la realidad y asumo plena responsabilidad por la veracidad de la misma; yo con mi firma, autorizo para que se obtenga de cualquier fuente, referencias relativas a mi persona, mi comportamiento y crédito comercial; también autorizo para que se reporte mi comportamiento crediticio a los archivos de las centrales de riesgo y exonero de la responsabilidad al reportante.</t>
  </si>
  <si>
    <t>__________________________________</t>
  </si>
  <si>
    <r>
      <t xml:space="preserve">PRESUPUESTO MENSUAL </t>
    </r>
    <r>
      <rPr>
        <sz val="12"/>
        <color indexed="18"/>
        <rFont val="Arial"/>
        <family val="2"/>
      </rPr>
      <t/>
    </r>
  </si>
  <si>
    <t>MANILLAS</t>
  </si>
  <si>
    <t>OKAMAS</t>
  </si>
  <si>
    <t>BALACAS</t>
  </si>
  <si>
    <t>CINTURONES</t>
  </si>
  <si>
    <t>PECHERAS</t>
  </si>
  <si>
    <t>ARETES</t>
  </si>
  <si>
    <t>AGUJAS</t>
  </si>
  <si>
    <t>TELAR</t>
  </si>
  <si>
    <t>HILO</t>
  </si>
  <si>
    <t>COLLAR</t>
  </si>
  <si>
    <t>PECHERA</t>
  </si>
  <si>
    <t>BALACA</t>
  </si>
  <si>
    <t>PINZAS</t>
  </si>
  <si>
    <t>GRMS</t>
  </si>
  <si>
    <t>LATA</t>
  </si>
  <si>
    <t>Mano de Obra</t>
  </si>
  <si>
    <t>Horas</t>
  </si>
  <si>
    <t>CINTURÓN</t>
  </si>
  <si>
    <t>Unidad</t>
  </si>
  <si>
    <t>Cuello</t>
  </si>
  <si>
    <t>Maniqui sin manos</t>
  </si>
  <si>
    <t>CHAQUIRA CHECA</t>
  </si>
  <si>
    <t>Pendon</t>
  </si>
  <si>
    <t>Stickers 400</t>
  </si>
  <si>
    <t>Etiqueta 1000 + Empaque</t>
  </si>
  <si>
    <t>Exhibidor Manilla Pana</t>
  </si>
  <si>
    <t xml:space="preserve">Proceso de Registro de Marca </t>
  </si>
  <si>
    <t>Firmado a los 4 dias del mes de  Diciembre  del año 2014</t>
  </si>
  <si>
    <t>Laboratorio Artesanías de Risaralda</t>
  </si>
  <si>
    <t>OKAMA</t>
  </si>
  <si>
    <t>Tarjetas x 3000</t>
  </si>
  <si>
    <t>(Maquinas, herramientas, equipos, utensilios,  muebles y enseres, vehículos)</t>
  </si>
  <si>
    <t>Agujas (Juego x 7)</t>
  </si>
  <si>
    <t>Telar embera</t>
  </si>
  <si>
    <t>Pinzas</t>
  </si>
  <si>
    <t>Hilo (Lata Calibre 80)</t>
  </si>
  <si>
    <t>La idea de negocio es fortalecer la unidad productiva artesanal basada en la producción de bisutería indígena tradicional de la comunidad embera chamí tales como Manillas, Okamas, Pecheras, Cinturones, Balacas, etc.   
Para el desarrollo y cofinanciación del presente plan de negocio se cuenta con el apoyo y la asesoría del laboratorio de Artesanías de Colombia en Risaralda en los diseños de producto, empaques, desarrollo de imagen y/o proceso de registro de marca, y comercialización, fruto de un convenio desarrollado entre Artesanías de Colombia, la Alcaldía de Pereira y la Asociación Pereira Progreso y Paz</t>
  </si>
  <si>
    <t>Se cuenta con una experiencia de mas de Siete años en la elaboracion de productos con diseños artesanales, se trabaja en grupo familiar y esta en proceso de constitución</t>
  </si>
  <si>
    <t>Educación Media</t>
  </si>
  <si>
    <t>La experiencia y el acompañamiento del programa de Artesanias de Colombia y Artesanias de Risaralda es muy importante para nuestra innovacion en nuestros productos, siendo parte de los beneficiarios desde hace mas de 5 años</t>
  </si>
  <si>
    <t>Mis clientes son los turistas, comerciantes y distribuidores interesados en los diseños y productos artesanales con consumo de accesorios, moda y ultimas tendencias.   
La forma de comercialización de la unidad productiva es básicamente a través de tres estrategias:   
1- Venta Directa a usuarios finales   
2- Participación en ferias locales, en otros municipios, regionales y Nacionales   
3- Almacenes, tiendas artesanales, y también otros compañeros indígenas que tienen sus propios canales de distribución y comercialización</t>
  </si>
  <si>
    <t>se diferencia por la innovacion en diseños y calidad de los productos a partir de la tecnica que se ha mejorado gracias al acompañamiento del laboratorio de Artesanias de Colombia en Risaralda, partiendo de nuestros referentes que provienen de la cosmogonia Embera Chami.</t>
  </si>
  <si>
    <t>La competencia son comerciantes que venden los mismos productos pero no tienen la tecnica ni los diseños que tenemos en la comunidad embera.</t>
  </si>
  <si>
    <t>Por ser una unidad productiva que generara varios empleos y mejorara la calidad de vida del entorno familiar y facilita la generacion de ingresos de la familia a traves de los artes y oficios ancestrales, tradicionales de la cultura Embera Chamí</t>
  </si>
  <si>
    <t>CHAQUIRA CHECA (Libra)</t>
  </si>
  <si>
    <t xml:space="preserve">                    C.C.</t>
  </si>
  <si>
    <t>Par</t>
  </si>
  <si>
    <t>MANILLA</t>
  </si>
  <si>
    <t>Francisco Nacavera</t>
  </si>
  <si>
    <t>HUGO ANTONIO NACAVERA JIUPA</t>
  </si>
  <si>
    <t>CRA 38 #80-76 MZ 6 APTO 404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</si>
</sst>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240A]General"/>
    <numFmt numFmtId="167" formatCode="[$-240A]#,##0"/>
    <numFmt numFmtId="168" formatCode="_(* #,##0_);_(* \(#,##0\);_(* &quot;-&quot;??_);_(@_)"/>
    <numFmt numFmtId="169" formatCode="&quot;$&quot;#,##0;[Red]&quot;$&quot;#,##0"/>
  </numFmts>
  <fonts count="39" x14ac:knownFonts="1">
    <font>
      <sz val="11"/>
      <color indexed="8"/>
      <name val="Calibri"/>
      <family val="2"/>
    </font>
    <font>
      <sz val="10"/>
      <name val="Arial"/>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ont>
    <font>
      <b/>
      <sz val="11"/>
      <color indexed="63"/>
      <name val="Calibri"/>
      <family val="2"/>
    </font>
    <font>
      <b/>
      <sz val="11"/>
      <color indexed="8"/>
      <name val="Calibri"/>
      <family val="2"/>
    </font>
    <font>
      <b/>
      <sz val="18"/>
      <color indexed="56"/>
      <name val="Cambria"/>
      <family val="2"/>
    </font>
    <font>
      <sz val="12"/>
      <color indexed="8"/>
      <name val="Calibri"/>
      <family val="2"/>
    </font>
    <font>
      <b/>
      <sz val="11"/>
      <color indexed="8"/>
      <name val="Arial"/>
      <family val="2"/>
    </font>
    <font>
      <b/>
      <sz val="12"/>
      <color indexed="8"/>
      <name val="Arial"/>
      <family val="2"/>
    </font>
    <font>
      <sz val="11"/>
      <color indexed="8"/>
      <name val="Arial"/>
      <family val="2"/>
    </font>
    <font>
      <sz val="10"/>
      <color indexed="8"/>
      <name val="Arial"/>
      <family val="2"/>
    </font>
    <font>
      <b/>
      <shadow/>
      <sz val="11"/>
      <color indexed="8"/>
      <name val="Arial"/>
      <family val="2"/>
    </font>
    <font>
      <b/>
      <sz val="10"/>
      <color indexed="8"/>
      <name val="Arial"/>
      <family val="2"/>
    </font>
    <font>
      <sz val="8"/>
      <color indexed="8"/>
      <name val="Arial"/>
      <family val="2"/>
    </font>
    <font>
      <sz val="12"/>
      <color indexed="8"/>
      <name val="Arial"/>
      <family val="2"/>
    </font>
    <font>
      <sz val="7"/>
      <color indexed="8"/>
      <name val="Times New Roman"/>
      <family val="1"/>
    </font>
    <font>
      <b/>
      <sz val="11"/>
      <name val="Arial"/>
      <family val="2"/>
    </font>
    <font>
      <sz val="11"/>
      <name val="Arial"/>
      <family val="2"/>
    </font>
    <font>
      <sz val="12"/>
      <name val="Arial"/>
      <family val="2"/>
    </font>
    <font>
      <b/>
      <sz val="10"/>
      <name val="Arial"/>
      <family val="2"/>
    </font>
    <font>
      <b/>
      <sz val="12"/>
      <name val="Arial"/>
      <family val="2"/>
    </font>
    <font>
      <sz val="12"/>
      <color indexed="18"/>
      <name val="Arial"/>
      <family val="2"/>
    </font>
    <font>
      <b/>
      <sz val="9"/>
      <name val="Arial"/>
      <family val="2"/>
    </font>
    <font>
      <sz val="9"/>
      <name val="Arial"/>
      <family val="2"/>
    </font>
    <font>
      <sz val="9"/>
      <color indexed="8"/>
      <name val="Arial"/>
      <family val="2"/>
    </font>
    <font>
      <b/>
      <sz val="8"/>
      <name val="Arial"/>
      <family val="2"/>
    </font>
    <font>
      <sz val="11"/>
      <color indexed="63"/>
      <name val="Arial"/>
      <family val="2"/>
    </font>
    <font>
      <sz val="11"/>
      <color indexed="8"/>
      <name val="Calibri"/>
      <family val="2"/>
    </font>
    <font>
      <sz val="11"/>
      <color rgb="FF000000"/>
      <name val="Calibri"/>
      <family val="2"/>
    </font>
    <font>
      <sz val="11"/>
      <color rgb="FF000000"/>
      <name val="Arial"/>
      <family val="2"/>
    </font>
    <font>
      <u/>
      <sz val="11"/>
      <color theme="10"/>
      <name val="Calibri"/>
      <family val="2"/>
    </font>
    <font>
      <u/>
      <sz val="11"/>
      <color theme="11"/>
      <name val="Calibri"/>
      <family val="2"/>
    </font>
    <font>
      <sz val="8"/>
      <name val="Calibri"/>
      <family val="2"/>
    </font>
  </fonts>
  <fills count="2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9"/>
        <b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auto="1"/>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s>
  <cellStyleXfs count="97">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2" applyNumberFormat="0" applyFill="0" applyAlignment="0" applyProtection="0"/>
    <xf numFmtId="0" fontId="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7" borderId="1" applyNumberFormat="0" applyAlignment="0" applyProtection="0"/>
    <xf numFmtId="166" fontId="34" fillId="0" borderId="0"/>
    <xf numFmtId="0" fontId="6" fillId="3" borderId="0" applyNumberFormat="0" applyBorder="0" applyAlignment="0" applyProtection="0"/>
    <xf numFmtId="164" fontId="1" fillId="0" borderId="0" applyFill="0" applyBorder="0" applyAlignment="0" applyProtection="0"/>
    <xf numFmtId="0" fontId="7" fillId="21" borderId="0" applyNumberFormat="0" applyBorder="0" applyAlignment="0" applyProtection="0"/>
    <xf numFmtId="0" fontId="8" fillId="0" borderId="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9" fillId="16" borderId="3" applyNumberFormat="0" applyAlignment="0" applyProtection="0"/>
    <xf numFmtId="0" fontId="11" fillId="0" borderId="0" applyNumberFormat="0" applyFill="0" applyBorder="0" applyAlignment="0" applyProtection="0"/>
    <xf numFmtId="0" fontId="10"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91">
    <xf numFmtId="0" fontId="0" fillId="0" borderId="0" xfId="0"/>
    <xf numFmtId="0" fontId="12" fillId="0" borderId="0" xfId="0" applyFont="1" applyAlignment="1">
      <alignment vertical="center"/>
    </xf>
    <xf numFmtId="0" fontId="13" fillId="21" borderId="5" xfId="0" applyFont="1" applyFill="1" applyBorder="1" applyAlignment="1">
      <alignment horizontal="left" vertical="center"/>
    </xf>
    <xf numFmtId="0" fontId="13" fillId="21" borderId="5" xfId="0" applyFont="1" applyFill="1" applyBorder="1" applyAlignment="1">
      <alignment horizontal="justify" vertical="center"/>
    </xf>
    <xf numFmtId="0" fontId="17" fillId="21" borderId="5" xfId="0" applyFont="1" applyFill="1" applyBorder="1" applyAlignment="1">
      <alignment horizontal="justify"/>
    </xf>
    <xf numFmtId="0" fontId="13" fillId="21" borderId="5" xfId="0" applyFont="1" applyFill="1" applyBorder="1" applyAlignment="1">
      <alignment horizontal="justify"/>
    </xf>
    <xf numFmtId="0" fontId="13" fillId="21" borderId="5" xfId="0" applyFont="1" applyFill="1" applyBorder="1"/>
    <xf numFmtId="0" fontId="13" fillId="21" borderId="5" xfId="0" applyFont="1" applyFill="1" applyBorder="1" applyAlignment="1">
      <alignment horizontal="center" vertical="center" wrapText="1"/>
    </xf>
    <xf numFmtId="0" fontId="15" fillId="0" borderId="5" xfId="0" applyFont="1" applyBorder="1" applyAlignment="1" applyProtection="1">
      <alignment horizontal="justify" wrapText="1"/>
      <protection locked="0"/>
    </xf>
    <xf numFmtId="3" fontId="13" fillId="21" borderId="5" xfId="0" applyNumberFormat="1" applyFont="1" applyFill="1" applyBorder="1" applyAlignment="1">
      <alignment vertical="center" wrapText="1"/>
    </xf>
    <xf numFmtId="0" fontId="0" fillId="0" borderId="0" xfId="0" applyFont="1"/>
    <xf numFmtId="0" fontId="14" fillId="21" borderId="5" xfId="0" applyFont="1" applyFill="1" applyBorder="1" applyAlignment="1">
      <alignment horizontal="center" vertical="center"/>
    </xf>
    <xf numFmtId="3" fontId="0" fillId="0" borderId="5" xfId="0" applyNumberFormat="1" applyBorder="1" applyAlignment="1" applyProtection="1">
      <alignment horizontal="center"/>
      <protection locked="0"/>
    </xf>
    <xf numFmtId="3" fontId="14" fillId="21" borderId="5" xfId="0" applyNumberFormat="1" applyFont="1" applyFill="1" applyBorder="1" applyAlignment="1">
      <alignment vertical="center" wrapText="1"/>
    </xf>
    <xf numFmtId="0" fontId="22" fillId="21" borderId="5" xfId="0" applyFont="1" applyFill="1" applyBorder="1" applyAlignment="1" applyProtection="1">
      <alignment horizontal="center" vertical="center" wrapText="1"/>
      <protection locked="0"/>
    </xf>
    <xf numFmtId="0" fontId="13" fillId="21" borderId="5" xfId="0" applyFont="1" applyFill="1" applyBorder="1" applyAlignment="1" applyProtection="1">
      <alignment horizontal="center" wrapText="1"/>
      <protection locked="0"/>
    </xf>
    <xf numFmtId="0" fontId="23" fillId="22" borderId="5" xfId="0" applyFont="1" applyFill="1" applyBorder="1" applyAlignment="1" applyProtection="1">
      <alignment horizontal="center" vertical="center"/>
      <protection locked="0"/>
    </xf>
    <xf numFmtId="0" fontId="25" fillId="21" borderId="6" xfId="0" applyFont="1" applyFill="1" applyBorder="1" applyAlignment="1" applyProtection="1">
      <alignment horizontal="center" vertical="center" wrapText="1"/>
      <protection locked="0"/>
    </xf>
    <xf numFmtId="3" fontId="22" fillId="21" borderId="7" xfId="0" applyNumberFormat="1" applyFont="1" applyFill="1" applyBorder="1" applyProtection="1"/>
    <xf numFmtId="3" fontId="24" fillId="21" borderId="8" xfId="0" applyNumberFormat="1" applyFont="1" applyFill="1" applyBorder="1" applyProtection="1"/>
    <xf numFmtId="0" fontId="28" fillId="21" borderId="5" xfId="0" applyFont="1" applyFill="1" applyBorder="1" applyAlignment="1">
      <alignment horizontal="center" vertical="center"/>
    </xf>
    <xf numFmtId="0" fontId="25" fillId="21" borderId="5" xfId="0" applyFont="1" applyFill="1" applyBorder="1" applyAlignment="1">
      <alignment horizontal="center" vertical="center"/>
    </xf>
    <xf numFmtId="0" fontId="25" fillId="21" borderId="5" xfId="0" applyFont="1" applyFill="1" applyBorder="1" applyAlignment="1">
      <alignment horizontal="center" vertical="center" wrapText="1"/>
    </xf>
    <xf numFmtId="0" fontId="28" fillId="21" borderId="5" xfId="0" applyFont="1" applyFill="1" applyBorder="1" applyAlignment="1">
      <alignment horizontal="center" vertical="center" wrapText="1"/>
    </xf>
    <xf numFmtId="0" fontId="29" fillId="21" borderId="5" xfId="0" applyFont="1" applyFill="1" applyBorder="1" applyAlignment="1">
      <alignment horizontal="center" vertical="center"/>
    </xf>
    <xf numFmtId="3" fontId="30" fillId="22" borderId="5" xfId="0" applyNumberFormat="1" applyFont="1" applyFill="1" applyBorder="1" applyAlignment="1">
      <alignment horizontal="center"/>
    </xf>
    <xf numFmtId="3" fontId="16" fillId="22" borderId="5" xfId="0" applyNumberFormat="1" applyFont="1" applyFill="1" applyBorder="1"/>
    <xf numFmtId="3" fontId="16" fillId="22" borderId="5" xfId="0" applyNumberFormat="1" applyFont="1" applyFill="1" applyBorder="1" applyAlignment="1">
      <alignment horizontal="center"/>
    </xf>
    <xf numFmtId="3" fontId="16" fillId="21" borderId="5" xfId="0" applyNumberFormat="1" applyFont="1" applyFill="1" applyBorder="1"/>
    <xf numFmtId="9" fontId="16" fillId="21" borderId="5" xfId="33" applyFont="1" applyFill="1" applyBorder="1" applyAlignment="1" applyProtection="1"/>
    <xf numFmtId="3" fontId="15" fillId="21" borderId="9" xfId="0" applyNumberFormat="1" applyFont="1" applyFill="1" applyBorder="1" applyAlignment="1">
      <alignment wrapText="1"/>
    </xf>
    <xf numFmtId="3" fontId="15" fillId="21" borderId="10" xfId="0" applyNumberFormat="1" applyFont="1" applyFill="1" applyBorder="1" applyAlignment="1">
      <alignment wrapText="1"/>
    </xf>
    <xf numFmtId="0" fontId="15" fillId="0" borderId="0" xfId="0" applyFont="1"/>
    <xf numFmtId="0" fontId="22" fillId="21" borderId="5" xfId="32" applyFont="1" applyFill="1" applyBorder="1" applyAlignment="1" applyProtection="1">
      <alignment horizontal="left" vertical="center"/>
      <protection locked="0"/>
    </xf>
    <xf numFmtId="0" fontId="23" fillId="21" borderId="5" xfId="32" applyFont="1" applyFill="1" applyBorder="1" applyProtection="1"/>
    <xf numFmtId="3" fontId="23" fillId="22" borderId="11" xfId="32" applyNumberFormat="1" applyFont="1" applyFill="1" applyBorder="1" applyAlignment="1" applyProtection="1">
      <protection locked="0"/>
    </xf>
    <xf numFmtId="0" fontId="23" fillId="21" borderId="12" xfId="32" applyFont="1" applyFill="1" applyBorder="1" applyAlignment="1" applyProtection="1"/>
    <xf numFmtId="0" fontId="23" fillId="21" borderId="13" xfId="32" applyFont="1" applyFill="1" applyBorder="1" applyAlignment="1" applyProtection="1"/>
    <xf numFmtId="3" fontId="23" fillId="22" borderId="5" xfId="32" applyNumberFormat="1" applyFont="1" applyFill="1" applyBorder="1" applyAlignment="1" applyProtection="1">
      <alignment horizontal="right"/>
      <protection locked="0"/>
    </xf>
    <xf numFmtId="0" fontId="22" fillId="21" borderId="13" xfId="32" applyFont="1" applyFill="1" applyBorder="1" applyAlignment="1" applyProtection="1"/>
    <xf numFmtId="3" fontId="22" fillId="21" borderId="5" xfId="32" applyNumberFormat="1" applyFont="1" applyFill="1" applyBorder="1" applyProtection="1"/>
    <xf numFmtId="3" fontId="23" fillId="22" borderId="11" xfId="32" applyNumberFormat="1" applyFont="1" applyFill="1" applyBorder="1" applyAlignment="1" applyProtection="1">
      <alignment horizontal="right"/>
      <protection locked="0"/>
    </xf>
    <xf numFmtId="0" fontId="22" fillId="21" borderId="14" xfId="32" applyFont="1" applyFill="1" applyBorder="1" applyAlignment="1" applyProtection="1">
      <alignment vertical="center"/>
    </xf>
    <xf numFmtId="0" fontId="22" fillId="21" borderId="15" xfId="32" applyFont="1" applyFill="1" applyBorder="1" applyAlignment="1" applyProtection="1">
      <alignment vertical="center"/>
    </xf>
    <xf numFmtId="0" fontId="22" fillId="21" borderId="16" xfId="32" applyFont="1" applyFill="1" applyBorder="1" applyAlignment="1" applyProtection="1">
      <alignment vertical="center"/>
    </xf>
    <xf numFmtId="3" fontId="23" fillId="21" borderId="5" xfId="32" applyNumberFormat="1" applyFont="1" applyFill="1" applyBorder="1" applyAlignment="1" applyProtection="1">
      <alignment horizontal="right"/>
    </xf>
    <xf numFmtId="3" fontId="22" fillId="21" borderId="7" xfId="32" applyNumberFormat="1" applyFont="1" applyFill="1" applyBorder="1" applyAlignment="1" applyProtection="1">
      <alignment vertical="center"/>
    </xf>
    <xf numFmtId="3" fontId="22" fillId="21" borderId="17" xfId="32" applyNumberFormat="1" applyFont="1" applyFill="1" applyBorder="1" applyAlignment="1" applyProtection="1">
      <alignment vertical="center"/>
    </xf>
    <xf numFmtId="0" fontId="22" fillId="21" borderId="5" xfId="32" applyFont="1" applyFill="1" applyBorder="1" applyAlignment="1" applyProtection="1">
      <alignment horizontal="left"/>
    </xf>
    <xf numFmtId="3" fontId="22" fillId="21" borderId="11" xfId="32" applyNumberFormat="1" applyFont="1" applyFill="1" applyBorder="1" applyProtection="1"/>
    <xf numFmtId="3" fontId="22" fillId="21" borderId="7" xfId="32" applyNumberFormat="1" applyFont="1" applyFill="1" applyBorder="1" applyAlignment="1" applyProtection="1">
      <alignment vertical="center" wrapText="1"/>
    </xf>
    <xf numFmtId="0" fontId="22" fillId="21" borderId="5" xfId="32" applyFont="1" applyFill="1" applyBorder="1" applyAlignment="1" applyProtection="1">
      <alignment horizontal="center"/>
    </xf>
    <xf numFmtId="3" fontId="22" fillId="21" borderId="17" xfId="32" applyNumberFormat="1" applyFont="1" applyFill="1" applyBorder="1" applyAlignment="1" applyProtection="1">
      <alignment vertical="center" wrapText="1"/>
    </xf>
    <xf numFmtId="0" fontId="22" fillId="21" borderId="5" xfId="32" applyFont="1" applyFill="1" applyBorder="1" applyAlignment="1" applyProtection="1">
      <alignment horizontal="left" vertical="top"/>
      <protection locked="0"/>
    </xf>
    <xf numFmtId="0" fontId="22" fillId="21" borderId="5" xfId="32" applyFont="1" applyFill="1" applyBorder="1" applyAlignment="1" applyProtection="1">
      <alignment horizontal="center" vertical="top"/>
      <protection locked="0"/>
    </xf>
    <xf numFmtId="0" fontId="23" fillId="21" borderId="5" xfId="32" applyFont="1" applyFill="1" applyBorder="1" applyAlignment="1" applyProtection="1">
      <alignment horizontal="left" vertical="top"/>
      <protection locked="0"/>
    </xf>
    <xf numFmtId="3" fontId="23" fillId="21" borderId="5" xfId="32" applyNumberFormat="1" applyFont="1" applyFill="1" applyBorder="1" applyProtection="1"/>
    <xf numFmtId="3" fontId="0" fillId="0" borderId="0" xfId="0" applyNumberFormat="1" applyFont="1"/>
    <xf numFmtId="0" fontId="14" fillId="0" borderId="5" xfId="0" applyFont="1" applyBorder="1" applyAlignment="1">
      <alignment horizontal="center"/>
    </xf>
    <xf numFmtId="0" fontId="13" fillId="0" borderId="5" xfId="0" applyFont="1" applyBorder="1" applyAlignment="1">
      <alignment horizontal="center"/>
    </xf>
    <xf numFmtId="0" fontId="20" fillId="0" borderId="5" xfId="0" applyFont="1" applyBorder="1" applyAlignment="1">
      <alignment horizontal="center"/>
    </xf>
    <xf numFmtId="0" fontId="0" fillId="0" borderId="5" xfId="0" applyFont="1" applyBorder="1" applyAlignment="1">
      <alignment horizontal="center"/>
    </xf>
    <xf numFmtId="0" fontId="14" fillId="0" borderId="13" xfId="0" applyFont="1" applyBorder="1" applyAlignment="1">
      <alignment horizontal="center" vertical="center"/>
    </xf>
    <xf numFmtId="0" fontId="20" fillId="0" borderId="13" xfId="0" applyFont="1" applyBorder="1" applyAlignment="1">
      <alignment horizontal="center"/>
    </xf>
    <xf numFmtId="0" fontId="20" fillId="0" borderId="0" xfId="0" applyFont="1" applyBorder="1" applyAlignment="1">
      <alignment horizontal="center"/>
    </xf>
    <xf numFmtId="0" fontId="0" fillId="0" borderId="0" xfId="0" applyBorder="1"/>
    <xf numFmtId="0" fontId="13" fillId="0" borderId="0" xfId="0" applyFont="1" applyAlignment="1">
      <alignment horizontal="left"/>
    </xf>
    <xf numFmtId="0" fontId="13" fillId="0" borderId="0" xfId="0" applyFont="1" applyAlignment="1"/>
    <xf numFmtId="0" fontId="15" fillId="0" borderId="18" xfId="0" applyFont="1" applyBorder="1" applyAlignment="1" applyProtection="1">
      <alignment horizontal="justify" wrapText="1"/>
      <protection locked="0"/>
    </xf>
    <xf numFmtId="3" fontId="15" fillId="0" borderId="18" xfId="0" applyNumberFormat="1" applyFont="1" applyBorder="1" applyAlignment="1" applyProtection="1">
      <alignment horizontal="center" wrapText="1"/>
      <protection locked="0"/>
    </xf>
    <xf numFmtId="168" fontId="1" fillId="0" borderId="0" xfId="30" applyNumberFormat="1"/>
    <xf numFmtId="168" fontId="0" fillId="0" borderId="0" xfId="0" applyNumberFormat="1"/>
    <xf numFmtId="0" fontId="25" fillId="21" borderId="7" xfId="0" applyFont="1" applyFill="1" applyBorder="1" applyAlignment="1" applyProtection="1">
      <alignment horizontal="center" vertical="center" wrapText="1"/>
      <protection locked="0"/>
    </xf>
    <xf numFmtId="3" fontId="0" fillId="0" borderId="0" xfId="0" applyNumberFormat="1"/>
    <xf numFmtId="169" fontId="23" fillId="0" borderId="35" xfId="0" applyNumberFormat="1"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locked="0"/>
    </xf>
    <xf numFmtId="169" fontId="23" fillId="21" borderId="5" xfId="0" applyNumberFormat="1" applyFont="1" applyFill="1" applyBorder="1" applyAlignment="1" applyProtection="1">
      <alignment horizontal="right" vertical="center"/>
    </xf>
    <xf numFmtId="169" fontId="15" fillId="0" borderId="18" xfId="0" applyNumberFormat="1" applyFont="1" applyBorder="1" applyAlignment="1" applyProtection="1">
      <alignment horizontal="center" wrapText="1"/>
      <protection locked="0"/>
    </xf>
    <xf numFmtId="169" fontId="15" fillId="21" borderId="5" xfId="0" applyNumberFormat="1" applyFont="1" applyFill="1" applyBorder="1" applyAlignment="1">
      <alignment horizontal="right" wrapText="1"/>
    </xf>
    <xf numFmtId="2" fontId="23" fillId="0" borderId="35" xfId="0" applyNumberFormat="1" applyFont="1" applyBorder="1" applyAlignment="1" applyProtection="1">
      <alignment horizontal="center" vertical="center"/>
      <protection locked="0"/>
    </xf>
    <xf numFmtId="169" fontId="15" fillId="0" borderId="18" xfId="0" applyNumberFormat="1" applyFont="1" applyBorder="1" applyAlignment="1" applyProtection="1">
      <alignment horizontal="center" vertical="center" wrapText="1"/>
      <protection locked="0"/>
    </xf>
    <xf numFmtId="9" fontId="33" fillId="21" borderId="5" xfId="33" applyFill="1" applyBorder="1" applyAlignment="1" applyProtection="1"/>
    <xf numFmtId="0" fontId="20" fillId="0" borderId="5" xfId="0" applyFont="1" applyBorder="1" applyAlignment="1">
      <alignment horizontal="center"/>
    </xf>
    <xf numFmtId="3" fontId="15" fillId="0" borderId="18" xfId="0" applyNumberFormat="1" applyFont="1" applyBorder="1" applyAlignment="1" applyProtection="1">
      <alignment horizontal="center" vertical="center" wrapText="1"/>
      <protection locked="0"/>
    </xf>
    <xf numFmtId="0" fontId="20" fillId="0" borderId="0" xfId="0" applyFont="1" applyBorder="1" applyAlignment="1"/>
    <xf numFmtId="0" fontId="14" fillId="0" borderId="0" xfId="0" applyFont="1" applyBorder="1" applyAlignment="1"/>
    <xf numFmtId="0" fontId="14" fillId="0" borderId="5" xfId="0" applyFont="1" applyBorder="1" applyAlignment="1">
      <alignment horizontal="left"/>
    </xf>
    <xf numFmtId="0" fontId="20" fillId="0" borderId="5" xfId="0" applyFont="1" applyBorder="1" applyAlignment="1">
      <alignment horizontal="left"/>
    </xf>
    <xf numFmtId="0" fontId="14" fillId="0" borderId="5" xfId="0" applyFont="1" applyBorder="1" applyAlignment="1">
      <alignment horizontal="left" vertical="center"/>
    </xf>
    <xf numFmtId="0" fontId="20"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3" fillId="21" borderId="5" xfId="0"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3" fontId="22" fillId="0" borderId="21" xfId="0" applyNumberFormat="1" applyFont="1" applyBorder="1" applyAlignment="1">
      <alignment horizontal="center"/>
    </xf>
    <xf numFmtId="0" fontId="13" fillId="21" borderId="5" xfId="0" applyFont="1" applyFill="1" applyBorder="1" applyAlignment="1">
      <alignment horizontal="right" vertical="center" wrapText="1"/>
    </xf>
    <xf numFmtId="0" fontId="18" fillId="21" borderId="5" xfId="0" applyFont="1" applyFill="1" applyBorder="1" applyAlignment="1">
      <alignment horizontal="center" vertical="center"/>
    </xf>
    <xf numFmtId="0" fontId="13" fillId="21" borderId="5" xfId="0" applyFont="1" applyFill="1" applyBorder="1" applyAlignment="1">
      <alignment horizontal="center" vertical="center" wrapText="1"/>
    </xf>
    <xf numFmtId="3" fontId="16" fillId="0" borderId="5" xfId="0" applyNumberFormat="1" applyFont="1" applyBorder="1" applyAlignment="1" applyProtection="1">
      <alignment horizontal="center"/>
      <protection locked="0"/>
    </xf>
    <xf numFmtId="0" fontId="18" fillId="21" borderId="5" xfId="0" applyFont="1" applyFill="1" applyBorder="1" applyAlignment="1">
      <alignment horizontal="left" vertical="center"/>
    </xf>
    <xf numFmtId="165" fontId="16" fillId="0" borderId="5" xfId="33" applyNumberFormat="1" applyFont="1" applyFill="1" applyBorder="1" applyAlignment="1" applyProtection="1">
      <alignment horizontal="center"/>
      <protection locked="0"/>
    </xf>
    <xf numFmtId="0" fontId="15" fillId="0" borderId="21" xfId="0" applyFont="1" applyBorder="1" applyAlignment="1" applyProtection="1">
      <alignment horizontal="left" wrapText="1"/>
      <protection locked="0"/>
    </xf>
    <xf numFmtId="0" fontId="15" fillId="0" borderId="22" xfId="0" applyFont="1" applyBorder="1" applyAlignment="1" applyProtection="1">
      <alignment horizontal="left" wrapText="1"/>
      <protection locked="0"/>
    </xf>
    <xf numFmtId="0" fontId="15" fillId="0" borderId="23" xfId="0" applyFont="1" applyBorder="1" applyAlignment="1" applyProtection="1">
      <alignment horizontal="left"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9" xfId="0" applyFont="1" applyBorder="1" applyAlignment="1" applyProtection="1">
      <alignment horizontal="left" wrapText="1"/>
      <protection locked="0"/>
    </xf>
    <xf numFmtId="0" fontId="15" fillId="0" borderId="20" xfId="0" applyFont="1" applyBorder="1" applyAlignment="1" applyProtection="1">
      <alignment horizontal="left" wrapText="1"/>
      <protection locked="0"/>
    </xf>
    <xf numFmtId="0" fontId="15" fillId="0" borderId="1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3" fontId="8" fillId="0" borderId="5" xfId="0" applyNumberFormat="1" applyFont="1" applyBorder="1" applyAlignment="1" applyProtection="1">
      <alignment horizontal="center"/>
      <protection locked="0"/>
    </xf>
    <xf numFmtId="3" fontId="8" fillId="0" borderId="5"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21" borderId="5" xfId="0" applyFont="1" applyFill="1" applyBorder="1" applyAlignment="1">
      <alignment horizontal="center" vertical="center" wrapText="1"/>
    </xf>
    <xf numFmtId="0" fontId="14" fillId="0" borderId="20" xfId="0" applyFont="1" applyBorder="1" applyAlignment="1">
      <alignment horizontal="center" vertical="center"/>
    </xf>
    <xf numFmtId="0" fontId="8" fillId="0" borderId="5" xfId="0" applyFont="1" applyBorder="1" applyAlignment="1">
      <alignment horizontal="center"/>
    </xf>
    <xf numFmtId="0" fontId="16" fillId="0" borderId="5" xfId="0" applyFont="1" applyBorder="1" applyAlignment="1">
      <alignment horizontal="center"/>
    </xf>
    <xf numFmtId="0" fontId="18" fillId="21" borderId="5" xfId="0" applyFont="1" applyFill="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4" fillId="21" borderId="5" xfId="0" applyFont="1" applyFill="1" applyBorder="1" applyAlignment="1">
      <alignment horizontal="center" vertical="center"/>
    </xf>
    <xf numFmtId="0" fontId="21" fillId="21" borderId="5" xfId="0" applyFont="1" applyFill="1" applyBorder="1" applyAlignment="1">
      <alignment horizontal="left" vertical="center" wrapText="1"/>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horizontal="center" wrapText="1"/>
      <protection locked="0"/>
    </xf>
    <xf numFmtId="0" fontId="15" fillId="0" borderId="32" xfId="0" applyFont="1" applyBorder="1" applyAlignment="1" applyProtection="1">
      <alignment horizontal="center" wrapText="1"/>
      <protection locked="0"/>
    </xf>
    <xf numFmtId="0" fontId="15" fillId="0" borderId="19"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0" fontId="20" fillId="0" borderId="5" xfId="0" applyFont="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20" xfId="0" applyFont="1" applyFill="1" applyBorder="1" applyAlignment="1" applyProtection="1">
      <alignment horizontal="center" vertical="top" wrapText="1"/>
      <protection locked="0"/>
    </xf>
    <xf numFmtId="0" fontId="20" fillId="0" borderId="13" xfId="0" applyFont="1" applyFill="1" applyBorder="1" applyAlignment="1" applyProtection="1">
      <alignment horizontal="center" vertical="top" wrapText="1"/>
      <protection locked="0"/>
    </xf>
    <xf numFmtId="0" fontId="20" fillId="0" borderId="5" xfId="0" applyFont="1" applyFill="1" applyBorder="1" applyAlignment="1" applyProtection="1">
      <alignment vertical="top" wrapText="1"/>
      <protection locked="0"/>
    </xf>
    <xf numFmtId="0" fontId="20" fillId="0" borderId="5" xfId="0" applyFont="1" applyBorder="1" applyAlignment="1" applyProtection="1">
      <alignment vertical="top" wrapText="1"/>
      <protection locked="0"/>
    </xf>
    <xf numFmtId="0" fontId="13" fillId="0" borderId="5" xfId="0" applyFont="1" applyBorder="1" applyAlignment="1">
      <alignment horizontal="center" vertical="center" wrapText="1"/>
    </xf>
    <xf numFmtId="0" fontId="18" fillId="21" borderId="5" xfId="0" applyFont="1" applyFill="1" applyBorder="1" applyAlignment="1" applyProtection="1">
      <alignment horizontal="right"/>
      <protection locked="0"/>
    </xf>
    <xf numFmtId="0" fontId="23" fillId="21" borderId="19" xfId="0" applyFont="1" applyFill="1" applyBorder="1" applyAlignment="1" applyProtection="1">
      <alignment horizontal="center" vertical="center" wrapText="1"/>
      <protection locked="0"/>
    </xf>
    <xf numFmtId="0" fontId="23" fillId="21" borderId="13" xfId="0" applyFont="1" applyFill="1" applyBorder="1" applyAlignment="1" applyProtection="1">
      <alignment horizontal="center" vertical="center" wrapText="1"/>
      <protection locked="0"/>
    </xf>
    <xf numFmtId="0" fontId="24" fillId="0" borderId="24" xfId="0" applyFont="1" applyBorder="1" applyAlignment="1" applyProtection="1">
      <alignment horizontal="center"/>
      <protection locked="0"/>
    </xf>
    <xf numFmtId="0" fontId="22" fillId="21" borderId="5" xfId="0" applyFont="1" applyFill="1" applyBorder="1" applyAlignment="1" applyProtection="1">
      <alignment horizontal="right"/>
      <protection locked="0"/>
    </xf>
    <xf numFmtId="0" fontId="22" fillId="21" borderId="7" xfId="0" applyFont="1" applyFill="1" applyBorder="1" applyAlignment="1" applyProtection="1">
      <alignment horizontal="right"/>
      <protection locked="0"/>
    </xf>
    <xf numFmtId="0" fontId="18" fillId="21"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protection locked="0"/>
    </xf>
    <xf numFmtId="0" fontId="15" fillId="0" borderId="5" xfId="0" applyFont="1" applyBorder="1" applyAlignment="1" applyProtection="1">
      <alignment horizontal="right" vertical="center"/>
      <protection locked="0"/>
    </xf>
    <xf numFmtId="3" fontId="24"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vertical="center"/>
      <protection locked="0"/>
    </xf>
    <xf numFmtId="0" fontId="28" fillId="21" borderId="5" xfId="32" applyFont="1" applyFill="1" applyBorder="1" applyAlignment="1" applyProtection="1">
      <alignment horizontal="left" vertical="center"/>
      <protection locked="0"/>
    </xf>
    <xf numFmtId="3" fontId="15" fillId="0" borderId="5" xfId="0" applyNumberFormat="1" applyFont="1" applyBorder="1" applyAlignment="1">
      <alignment horizontal="center"/>
    </xf>
    <xf numFmtId="0" fontId="22" fillId="21" borderId="5" xfId="32" applyFont="1" applyFill="1" applyBorder="1" applyAlignment="1" applyProtection="1">
      <alignment horizontal="left" vertical="center" wrapText="1"/>
      <protection locked="0"/>
    </xf>
    <xf numFmtId="0" fontId="28" fillId="21" borderId="5" xfId="32" applyFont="1" applyFill="1" applyBorder="1" applyAlignment="1" applyProtection="1">
      <alignment horizontal="left" vertical="center" wrapText="1"/>
      <protection locked="0"/>
    </xf>
    <xf numFmtId="10" fontId="24" fillId="21" borderId="5" xfId="33" applyNumberFormat="1" applyFont="1" applyFill="1" applyBorder="1" applyAlignment="1" applyProtection="1">
      <alignment horizontal="center"/>
    </xf>
    <xf numFmtId="3" fontId="32" fillId="0" borderId="5" xfId="0" applyNumberFormat="1" applyFont="1" applyBorder="1" applyAlignment="1">
      <alignment horizontal="center"/>
    </xf>
    <xf numFmtId="0" fontId="23" fillId="21" borderId="5" xfId="32" applyFont="1" applyFill="1" applyBorder="1" applyAlignment="1" applyProtection="1">
      <alignment horizontal="left"/>
      <protection locked="0"/>
    </xf>
    <xf numFmtId="167" fontId="35" fillId="0" borderId="33" xfId="28" applyNumberFormat="1" applyFont="1" applyFill="1" applyBorder="1" applyAlignment="1">
      <alignment horizontal="center"/>
    </xf>
    <xf numFmtId="3" fontId="23"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protection locked="0"/>
    </xf>
    <xf numFmtId="0" fontId="22" fillId="21" borderId="5" xfId="32" applyFont="1" applyFill="1" applyBorder="1" applyAlignment="1" applyProtection="1">
      <alignment horizontal="center" vertical="center"/>
      <protection locked="0"/>
    </xf>
    <xf numFmtId="0" fontId="22" fillId="22" borderId="5" xfId="32" applyFont="1" applyFill="1" applyBorder="1" applyAlignment="1" applyProtection="1">
      <alignment horizontal="center"/>
      <protection locked="0"/>
    </xf>
    <xf numFmtId="0" fontId="14" fillId="0" borderId="5" xfId="0" applyFont="1" applyBorder="1" applyAlignment="1">
      <alignment horizontal="center" vertical="center" wrapText="1"/>
    </xf>
    <xf numFmtId="0" fontId="26" fillId="21" borderId="5" xfId="0" applyFont="1" applyFill="1" applyBorder="1" applyAlignment="1">
      <alignment horizontal="center" vertical="center"/>
    </xf>
    <xf numFmtId="0" fontId="31" fillId="21" borderId="0" xfId="0" applyFont="1" applyFill="1" applyBorder="1" applyAlignment="1">
      <alignment horizontal="left" vertical="center" wrapText="1"/>
    </xf>
    <xf numFmtId="0" fontId="13" fillId="21" borderId="25" xfId="0" applyFont="1" applyFill="1" applyBorder="1" applyAlignment="1">
      <alignment horizontal="left" vertical="center"/>
    </xf>
    <xf numFmtId="0" fontId="13" fillId="21" borderId="26" xfId="0" applyFont="1" applyFill="1" applyBorder="1" applyAlignment="1">
      <alignment horizontal="left" vertical="center"/>
    </xf>
    <xf numFmtId="3" fontId="23" fillId="22" borderId="5" xfId="32" applyNumberFormat="1" applyFont="1" applyFill="1" applyBorder="1" applyAlignment="1" applyProtection="1">
      <alignment horizontal="center"/>
    </xf>
    <xf numFmtId="0" fontId="22" fillId="21" borderId="12" xfId="32" applyFont="1" applyFill="1" applyBorder="1" applyAlignment="1" applyProtection="1">
      <alignment horizontal="center" vertical="center"/>
    </xf>
    <xf numFmtId="0" fontId="23" fillId="21" borderId="27" xfId="32" applyFont="1" applyFill="1" applyBorder="1" applyAlignment="1" applyProtection="1">
      <alignment horizontal="center"/>
    </xf>
    <xf numFmtId="0" fontId="22" fillId="21" borderId="27" xfId="32" applyFont="1" applyFill="1" applyBorder="1" applyAlignment="1" applyProtection="1">
      <alignment horizontal="center" vertical="center" wrapText="1"/>
    </xf>
    <xf numFmtId="3" fontId="22" fillId="22" borderId="5" xfId="32" applyNumberFormat="1" applyFont="1" applyFill="1" applyBorder="1" applyAlignment="1" applyProtection="1">
      <alignment horizontal="center"/>
    </xf>
    <xf numFmtId="0" fontId="22" fillId="21" borderId="5" xfId="32" applyFont="1" applyFill="1" applyBorder="1" applyAlignment="1" applyProtection="1">
      <alignment horizontal="left" vertical="center"/>
    </xf>
    <xf numFmtId="3" fontId="22" fillId="21" borderId="11" xfId="32" applyNumberFormat="1" applyFont="1" applyFill="1" applyBorder="1" applyAlignment="1" applyProtection="1">
      <alignment vertical="center"/>
    </xf>
    <xf numFmtId="0" fontId="23" fillId="21" borderId="27" xfId="32" applyFont="1" applyFill="1" applyBorder="1" applyAlignment="1" applyProtection="1">
      <alignment horizontal="left"/>
    </xf>
    <xf numFmtId="0" fontId="22" fillId="21" borderId="11"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xf>
    <xf numFmtId="0" fontId="13" fillId="0" borderId="7" xfId="0" applyFont="1" applyBorder="1" applyAlignment="1">
      <alignment horizontal="center" vertical="center" wrapText="1"/>
    </xf>
    <xf numFmtId="0" fontId="13" fillId="21" borderId="28" xfId="0" applyFont="1" applyFill="1" applyBorder="1" applyAlignment="1">
      <alignment horizontal="center" vertical="center" wrapText="1"/>
    </xf>
    <xf numFmtId="0" fontId="22" fillId="21" borderId="9" xfId="32" applyFont="1" applyFill="1" applyBorder="1" applyAlignment="1" applyProtection="1">
      <alignment horizontal="center" vertical="center"/>
    </xf>
    <xf numFmtId="0" fontId="22" fillId="21" borderId="25" xfId="32" applyFont="1" applyFill="1" applyBorder="1" applyAlignment="1" applyProtection="1">
      <alignment horizontal="center" vertical="center"/>
    </xf>
    <xf numFmtId="3" fontId="22" fillId="21" borderId="5" xfId="32" applyNumberFormat="1" applyFont="1" applyFill="1" applyBorder="1" applyAlignment="1" applyProtection="1">
      <alignment horizontal="right" vertical="center"/>
    </xf>
    <xf numFmtId="0" fontId="22" fillId="21" borderId="12" xfId="32" applyFont="1" applyFill="1" applyBorder="1" applyAlignment="1" applyProtection="1">
      <alignment horizontal="center"/>
    </xf>
    <xf numFmtId="0" fontId="30" fillId="0" borderId="0" xfId="0" applyFont="1" applyBorder="1" applyAlignment="1">
      <alignment horizontal="justify" vertical="center" wrapText="1"/>
    </xf>
    <xf numFmtId="0" fontId="13" fillId="0" borderId="0" xfId="0" applyFont="1" applyBorder="1" applyAlignment="1">
      <alignment horizontal="center"/>
    </xf>
    <xf numFmtId="0" fontId="20" fillId="0" borderId="5" xfId="0" applyFont="1" applyBorder="1" applyAlignment="1">
      <alignment horizontal="center"/>
    </xf>
  </cellXfs>
  <cellStyles count="9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xcel Built-in Normal" xfId="28"/>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Incorrecto" xfId="29" builtinId="27" customBuiltin="1"/>
    <cellStyle name="Millares" xfId="30" builtinId="3"/>
    <cellStyle name="Neutral" xfId="31" builtinId="28" customBuiltin="1"/>
    <cellStyle name="Normal" xfId="0" builtinId="0"/>
    <cellStyle name="Normal_Formato financiero proyecto individual desplazados" xfId="32"/>
    <cellStyle name="Porcentual" xfId="33" builtinId="5"/>
    <cellStyle name="Porcentual 2" xfId="34"/>
    <cellStyle name="Porcentual 4" xfId="35"/>
    <cellStyle name="Salida" xfId="36" builtinId="21" customBuiltin="1"/>
    <cellStyle name="Título" xfId="37" builtinId="15" customBuiltin="1"/>
    <cellStyle name="Total" xfId="38" builtinId="25"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25400</xdr:rowOff>
    </xdr:from>
    <xdr:to>
      <xdr:col>0</xdr:col>
      <xdr:colOff>1206500</xdr:colOff>
      <xdr:row>0</xdr:row>
      <xdr:rowOff>1015634</xdr:rowOff>
    </xdr:to>
    <xdr:pic>
      <xdr:nvPicPr>
        <xdr:cNvPr id="1751" name="Picture 1"/>
        <xdr:cNvPicPr>
          <a:picLocks noChangeAspect="1" noChangeArrowheads="1"/>
        </xdr:cNvPicPr>
      </xdr:nvPicPr>
      <xdr:blipFill>
        <a:blip xmlns:r="http://schemas.openxmlformats.org/officeDocument/2006/relationships" r:embed="rId1"/>
        <a:srcRect/>
        <a:stretch>
          <a:fillRect/>
        </a:stretch>
      </xdr:blipFill>
      <xdr:spPr bwMode="auto">
        <a:xfrm>
          <a:off x="88900" y="254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3</xdr:col>
      <xdr:colOff>57150</xdr:colOff>
      <xdr:row>0</xdr:row>
      <xdr:rowOff>219075</xdr:rowOff>
    </xdr:from>
    <xdr:to>
      <xdr:col>3</xdr:col>
      <xdr:colOff>1267284</xdr:colOff>
      <xdr:row>0</xdr:row>
      <xdr:rowOff>568544</xdr:rowOff>
    </xdr:to>
    <xdr:sp macro="" textlink="" fLocksText="0">
      <xdr:nvSpPr>
        <xdr:cNvPr id="1026" name="Text Box 12"/>
        <xdr:cNvSpPr>
          <a:spLocks noChangeArrowheads="1"/>
        </xdr:cNvSpPr>
      </xdr:nvSpPr>
      <xdr:spPr bwMode="auto">
        <a:xfrm>
          <a:off x="4152900" y="2190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lnSpc>
              <a:spcPts val="900"/>
            </a:lnSpc>
            <a:defRPr sz="1000"/>
          </a:pPr>
          <a:r>
            <a:rPr lang="es-ES_tradnl" sz="800" b="1" i="0" u="none" strike="noStrike" baseline="0">
              <a:solidFill>
                <a:srgbClr val="000000"/>
              </a:solidFill>
              <a:latin typeface="Arial"/>
              <a:ea typeface="Arial"/>
              <a:cs typeface="Arial"/>
            </a:rPr>
            <a:t>Fecha:    10-10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107950</xdr:colOff>
      <xdr:row>0</xdr:row>
      <xdr:rowOff>234950</xdr:rowOff>
    </xdr:from>
    <xdr:to>
      <xdr:col>3</xdr:col>
      <xdr:colOff>1318084</xdr:colOff>
      <xdr:row>0</xdr:row>
      <xdr:rowOff>596900</xdr:rowOff>
    </xdr:to>
    <xdr:sp macro="" textlink="" fLocksText="0">
      <xdr:nvSpPr>
        <xdr:cNvPr id="2050" name="Text Box 12"/>
        <xdr:cNvSpPr>
          <a:spLocks noChangeArrowheads="1"/>
        </xdr:cNvSpPr>
      </xdr:nvSpPr>
      <xdr:spPr bwMode="auto">
        <a:xfrm>
          <a:off x="4467225" y="247650"/>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81280</xdr:colOff>
      <xdr:row>0</xdr:row>
      <xdr:rowOff>0</xdr:rowOff>
    </xdr:from>
    <xdr:to>
      <xdr:col>0</xdr:col>
      <xdr:colOff>1201420</xdr:colOff>
      <xdr:row>0</xdr:row>
      <xdr:rowOff>1008014</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81280" y="0"/>
          <a:ext cx="1120140" cy="100801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873760</xdr:colOff>
      <xdr:row>0</xdr:row>
      <xdr:rowOff>333375</xdr:rowOff>
    </xdr:from>
    <xdr:to>
      <xdr:col>4</xdr:col>
      <xdr:colOff>965200</xdr:colOff>
      <xdr:row>0</xdr:row>
      <xdr:rowOff>695325</xdr:rowOff>
    </xdr:to>
    <xdr:sp macro="" textlink="" fLocksText="0">
      <xdr:nvSpPr>
        <xdr:cNvPr id="3074" name="Text Box 12"/>
        <xdr:cNvSpPr>
          <a:spLocks noChangeArrowheads="1"/>
        </xdr:cNvSpPr>
      </xdr:nvSpPr>
      <xdr:spPr bwMode="auto">
        <a:xfrm>
          <a:off x="4968240" y="333375"/>
          <a:ext cx="1158240"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81200</xdr:colOff>
      <xdr:row>0</xdr:row>
      <xdr:rowOff>10160</xdr:rowOff>
    </xdr:from>
    <xdr:to>
      <xdr:col>0</xdr:col>
      <xdr:colOff>1198800</xdr:colOff>
      <xdr:row>0</xdr:row>
      <xdr:rowOff>1000394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81200" y="1016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0</xdr:row>
      <xdr:rowOff>295275</xdr:rowOff>
    </xdr:from>
    <xdr:to>
      <xdr:col>8</xdr:col>
      <xdr:colOff>473604</xdr:colOff>
      <xdr:row>0</xdr:row>
      <xdr:rowOff>657225</xdr:rowOff>
    </xdr:to>
    <xdr:sp macro="" textlink="" fLocksText="0">
      <xdr:nvSpPr>
        <xdr:cNvPr id="4098" name="Text Box 12"/>
        <xdr:cNvSpPr>
          <a:spLocks noChangeArrowheads="1"/>
        </xdr:cNvSpPr>
      </xdr:nvSpPr>
      <xdr:spPr bwMode="auto">
        <a:xfrm>
          <a:off x="4371975" y="2952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172720</xdr:colOff>
      <xdr:row>0</xdr:row>
      <xdr:rowOff>0</xdr:rowOff>
    </xdr:from>
    <xdr:to>
      <xdr:col>1</xdr:col>
      <xdr:colOff>1056640</xdr:colOff>
      <xdr:row>1</xdr:row>
      <xdr:rowOff>25034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172720" y="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777875</xdr:colOff>
      <xdr:row>0</xdr:row>
      <xdr:rowOff>200025</xdr:rowOff>
    </xdr:from>
    <xdr:to>
      <xdr:col>4</xdr:col>
      <xdr:colOff>917575</xdr:colOff>
      <xdr:row>0</xdr:row>
      <xdr:rowOff>561975</xdr:rowOff>
    </xdr:to>
    <xdr:sp macro="" textlink="" fLocksText="0">
      <xdr:nvSpPr>
        <xdr:cNvPr id="5122" name="Text Box 12"/>
        <xdr:cNvSpPr>
          <a:spLocks noChangeArrowheads="1"/>
        </xdr:cNvSpPr>
      </xdr:nvSpPr>
      <xdr:spPr bwMode="auto">
        <a:xfrm>
          <a:off x="4533900" y="20002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7620</xdr:colOff>
      <xdr:row>0</xdr:row>
      <xdr:rowOff>50800</xdr:rowOff>
    </xdr:from>
    <xdr:to>
      <xdr:col>0</xdr:col>
      <xdr:colOff>1125220</xdr:colOff>
      <xdr:row>0</xdr:row>
      <xdr:rowOff>1041034</xdr:rowOff>
    </xdr:to>
    <xdr:pic>
      <xdr:nvPicPr>
        <xdr:cNvPr id="6" name="Picture 1"/>
        <xdr:cNvPicPr>
          <a:picLocks noChangeAspect="1" noChangeArrowheads="1"/>
        </xdr:cNvPicPr>
      </xdr:nvPicPr>
      <xdr:blipFill>
        <a:blip xmlns:r="http://schemas.openxmlformats.org/officeDocument/2006/relationships" r:embed="rId1"/>
        <a:srcRect/>
        <a:stretch>
          <a:fillRect/>
        </a:stretch>
      </xdr:blipFill>
      <xdr:spPr bwMode="auto">
        <a:xfrm>
          <a:off x="7620" y="508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20320</xdr:colOff>
      <xdr:row>0</xdr:row>
      <xdr:rowOff>328930</xdr:rowOff>
    </xdr:from>
    <xdr:to>
      <xdr:col>3</xdr:col>
      <xdr:colOff>365760</xdr:colOff>
      <xdr:row>0</xdr:row>
      <xdr:rowOff>703807</xdr:rowOff>
    </xdr:to>
    <xdr:sp macro="" textlink="" fLocksText="0">
      <xdr:nvSpPr>
        <xdr:cNvPr id="6147" name="Text Box 12"/>
        <xdr:cNvSpPr>
          <a:spLocks noChangeArrowheads="1"/>
        </xdr:cNvSpPr>
      </xdr:nvSpPr>
      <xdr:spPr bwMode="auto">
        <a:xfrm>
          <a:off x="4246880" y="328930"/>
          <a:ext cx="1036320" cy="374877"/>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309358</xdr:colOff>
      <xdr:row>0</xdr:row>
      <xdr:rowOff>48847</xdr:rowOff>
    </xdr:from>
    <xdr:to>
      <xdr:col>0</xdr:col>
      <xdr:colOff>1426206</xdr:colOff>
      <xdr:row>0</xdr:row>
      <xdr:rowOff>1039081</xdr:rowOff>
    </xdr:to>
    <xdr:pic>
      <xdr:nvPicPr>
        <xdr:cNvPr id="5" name="Picture 1"/>
        <xdr:cNvPicPr>
          <a:picLocks noChangeArrowheads="1"/>
        </xdr:cNvPicPr>
      </xdr:nvPicPr>
      <xdr:blipFill>
        <a:blip xmlns:r="http://schemas.openxmlformats.org/officeDocument/2006/relationships" r:embed="rId1"/>
        <a:srcRect/>
        <a:stretch>
          <a:fillRect/>
        </a:stretch>
      </xdr:blipFill>
      <xdr:spPr bwMode="auto">
        <a:xfrm>
          <a:off x="309358" y="48847"/>
          <a:ext cx="1116848"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6"/>
  <sheetViews>
    <sheetView tabSelected="1" zoomScale="125" zoomScaleNormal="125" zoomScalePageLayoutView="125" workbookViewId="0">
      <selection activeCell="B3" sqref="B3:D6"/>
    </sheetView>
  </sheetViews>
  <sheetFormatPr baseColWidth="10" defaultColWidth="29.5" defaultRowHeight="15" x14ac:dyDescent="0"/>
  <cols>
    <col min="1" max="1" width="39.83203125" style="1" customWidth="1"/>
    <col min="2" max="2" width="16.6640625" style="1" customWidth="1"/>
    <col min="3" max="3" width="12.33203125" style="1" customWidth="1"/>
    <col min="4" max="4" width="14.6640625" style="1" bestFit="1" customWidth="1"/>
    <col min="5" max="16384" width="29.5" style="1"/>
  </cols>
  <sheetData>
    <row r="1" spans="1:4" ht="81.75" customHeight="1">
      <c r="A1" s="118" t="s">
        <v>0</v>
      </c>
      <c r="B1" s="119"/>
      <c r="C1" s="119"/>
      <c r="D1" s="120"/>
    </row>
    <row r="2" spans="1:4" ht="15.75" customHeight="1">
      <c r="A2" s="121" t="s">
        <v>1</v>
      </c>
      <c r="B2" s="121"/>
      <c r="C2" s="121"/>
      <c r="D2" s="121"/>
    </row>
    <row r="3" spans="1:4">
      <c r="A3" s="2" t="s">
        <v>2</v>
      </c>
      <c r="B3" s="96" t="s">
        <v>216</v>
      </c>
      <c r="C3" s="97"/>
      <c r="D3" s="98"/>
    </row>
    <row r="4" spans="1:4">
      <c r="A4" s="2" t="s">
        <v>3</v>
      </c>
      <c r="B4" s="99">
        <v>18603385</v>
      </c>
      <c r="C4" s="97"/>
      <c r="D4" s="98"/>
    </row>
    <row r="5" spans="1:4">
      <c r="A5" s="2" t="s">
        <v>4</v>
      </c>
      <c r="B5" s="96" t="s">
        <v>217</v>
      </c>
      <c r="C5" s="97"/>
      <c r="D5" s="98"/>
    </row>
    <row r="6" spans="1:4">
      <c r="A6" s="2" t="s">
        <v>5</v>
      </c>
      <c r="B6" s="96">
        <v>3103970219</v>
      </c>
      <c r="C6" s="97"/>
      <c r="D6" s="98"/>
    </row>
    <row r="7" spans="1:4">
      <c r="A7" s="2" t="s">
        <v>6</v>
      </c>
      <c r="B7" s="96"/>
      <c r="C7" s="97"/>
      <c r="D7" s="98"/>
    </row>
    <row r="8" spans="1:4">
      <c r="A8" s="2" t="s">
        <v>5</v>
      </c>
      <c r="B8" s="96"/>
      <c r="C8" s="97"/>
      <c r="D8" s="98"/>
    </row>
    <row r="9" spans="1:4">
      <c r="A9" s="2" t="s">
        <v>7</v>
      </c>
      <c r="B9" s="123"/>
      <c r="C9" s="123"/>
      <c r="D9" s="123"/>
    </row>
    <row r="10" spans="1:4">
      <c r="A10" s="3" t="s">
        <v>8</v>
      </c>
      <c r="B10" s="124"/>
      <c r="C10" s="124"/>
      <c r="D10" s="124"/>
    </row>
    <row r="11" spans="1:4" ht="30" customHeight="1">
      <c r="A11" s="125" t="s">
        <v>9</v>
      </c>
      <c r="B11" s="125"/>
      <c r="C11" s="125"/>
      <c r="D11" s="125"/>
    </row>
    <row r="12" spans="1:4" ht="105" customHeight="1">
      <c r="A12" s="126" t="s">
        <v>203</v>
      </c>
      <c r="B12" s="127"/>
      <c r="C12" s="127"/>
      <c r="D12" s="128"/>
    </row>
    <row r="13" spans="1:4" ht="12.75" customHeight="1">
      <c r="A13" s="122"/>
      <c r="B13" s="122"/>
      <c r="C13" s="122"/>
      <c r="D13" s="122"/>
    </row>
    <row r="14" spans="1:4" ht="15.75" customHeight="1">
      <c r="A14" s="121" t="s">
        <v>10</v>
      </c>
      <c r="B14" s="121"/>
      <c r="C14" s="121"/>
      <c r="D14" s="121"/>
    </row>
    <row r="15" spans="1:4" ht="15" customHeight="1">
      <c r="A15" s="4" t="s">
        <v>11</v>
      </c>
      <c r="B15" s="117">
        <v>1200000</v>
      </c>
      <c r="C15" s="117"/>
      <c r="D15" s="117"/>
    </row>
    <row r="16" spans="1:4" ht="16">
      <c r="A16" s="4" t="s">
        <v>12</v>
      </c>
      <c r="B16" s="116">
        <v>0</v>
      </c>
      <c r="C16" s="116"/>
      <c r="D16" s="116"/>
    </row>
    <row r="17" spans="1:4" ht="15" customHeight="1">
      <c r="A17" s="4" t="s">
        <v>13</v>
      </c>
      <c r="B17" s="117">
        <v>800000</v>
      </c>
      <c r="C17" s="117"/>
      <c r="D17" s="117"/>
    </row>
    <row r="18" spans="1:4" ht="16">
      <c r="A18" s="4" t="s">
        <v>14</v>
      </c>
      <c r="B18" s="105">
        <v>0</v>
      </c>
      <c r="C18" s="105"/>
      <c r="D18" s="105"/>
    </row>
    <row r="19" spans="1:4">
      <c r="A19" s="5" t="s">
        <v>15</v>
      </c>
      <c r="B19" s="103">
        <v>0</v>
      </c>
      <c r="C19" s="103"/>
      <c r="D19" s="103"/>
    </row>
    <row r="20" spans="1:4">
      <c r="A20" s="6" t="s">
        <v>16</v>
      </c>
      <c r="B20" s="103">
        <v>0</v>
      </c>
      <c r="C20" s="103"/>
      <c r="D20" s="103"/>
    </row>
    <row r="21" spans="1:4" ht="15.75" customHeight="1">
      <c r="A21" s="102" t="s">
        <v>17</v>
      </c>
      <c r="B21" s="102"/>
      <c r="C21" s="102"/>
      <c r="D21" s="102"/>
    </row>
    <row r="22" spans="1:4" ht="14.25" customHeight="1">
      <c r="A22" s="104" t="s">
        <v>198</v>
      </c>
      <c r="B22" s="104"/>
      <c r="C22" s="104"/>
      <c r="D22" s="104"/>
    </row>
    <row r="23" spans="1:4" ht="26">
      <c r="A23" s="7" t="s">
        <v>18</v>
      </c>
      <c r="B23" s="7" t="s">
        <v>19</v>
      </c>
      <c r="C23" s="7" t="s">
        <v>20</v>
      </c>
      <c r="D23" s="7" t="s">
        <v>21</v>
      </c>
    </row>
    <row r="24" spans="1:4">
      <c r="A24" s="68" t="s">
        <v>186</v>
      </c>
      <c r="B24" s="78">
        <v>30000</v>
      </c>
      <c r="C24" s="69">
        <v>3</v>
      </c>
      <c r="D24" s="79">
        <f t="shared" ref="D24:D29" si="0">B24*C24</f>
        <v>90000</v>
      </c>
    </row>
    <row r="25" spans="1:4">
      <c r="A25" s="68" t="s">
        <v>192</v>
      </c>
      <c r="B25" s="78">
        <v>15000</v>
      </c>
      <c r="C25" s="69">
        <v>3</v>
      </c>
      <c r="D25" s="79">
        <f t="shared" si="0"/>
        <v>45000</v>
      </c>
    </row>
    <row r="26" spans="1:4">
      <c r="A26" s="68" t="s">
        <v>187</v>
      </c>
      <c r="B26" s="78">
        <v>160000</v>
      </c>
      <c r="C26" s="69">
        <v>1</v>
      </c>
      <c r="D26" s="79">
        <f t="shared" si="0"/>
        <v>160000</v>
      </c>
    </row>
    <row r="27" spans="1:4">
      <c r="A27" s="68" t="s">
        <v>199</v>
      </c>
      <c r="B27" s="78">
        <v>3500</v>
      </c>
      <c r="C27" s="69">
        <v>10</v>
      </c>
      <c r="D27" s="79">
        <f t="shared" si="0"/>
        <v>35000</v>
      </c>
    </row>
    <row r="28" spans="1:4">
      <c r="A28" s="68" t="s">
        <v>200</v>
      </c>
      <c r="B28" s="78">
        <v>10000</v>
      </c>
      <c r="C28" s="69">
        <v>2</v>
      </c>
      <c r="D28" s="79">
        <f t="shared" si="0"/>
        <v>20000</v>
      </c>
    </row>
    <row r="29" spans="1:4">
      <c r="A29" s="68" t="s">
        <v>201</v>
      </c>
      <c r="B29" s="78">
        <v>15000</v>
      </c>
      <c r="C29" s="69">
        <v>3</v>
      </c>
      <c r="D29" s="79">
        <f t="shared" si="0"/>
        <v>45000</v>
      </c>
    </row>
    <row r="30" spans="1:4" ht="15" customHeight="1">
      <c r="A30" s="102" t="s">
        <v>22</v>
      </c>
      <c r="B30" s="102"/>
      <c r="C30" s="102"/>
      <c r="D30" s="9">
        <f>SUM(D24:D29)</f>
        <v>395000</v>
      </c>
    </row>
    <row r="31" spans="1:4">
      <c r="A31" s="101" t="s">
        <v>23</v>
      </c>
      <c r="B31" s="101"/>
      <c r="C31" s="101"/>
      <c r="D31" s="101"/>
    </row>
    <row r="32" spans="1:4" ht="26">
      <c r="A32" s="7" t="s">
        <v>24</v>
      </c>
      <c r="B32" s="7" t="s">
        <v>19</v>
      </c>
      <c r="C32" s="7" t="s">
        <v>20</v>
      </c>
      <c r="D32" s="7" t="s">
        <v>21</v>
      </c>
    </row>
    <row r="33" spans="1:4">
      <c r="A33" s="68" t="s">
        <v>202</v>
      </c>
      <c r="B33" s="81">
        <v>4000</v>
      </c>
      <c r="C33" s="69">
        <v>10</v>
      </c>
      <c r="D33" s="79">
        <f>C33*B33</f>
        <v>40000</v>
      </c>
    </row>
    <row r="34" spans="1:4">
      <c r="A34" s="68" t="s">
        <v>211</v>
      </c>
      <c r="B34" s="81">
        <v>28000</v>
      </c>
      <c r="C34" s="84">
        <v>35</v>
      </c>
      <c r="D34" s="79">
        <f>C34*B34</f>
        <v>980000</v>
      </c>
    </row>
    <row r="35" spans="1:4" ht="15" customHeight="1">
      <c r="A35" s="100" t="s">
        <v>22</v>
      </c>
      <c r="B35" s="100"/>
      <c r="C35" s="100"/>
      <c r="D35" s="9">
        <f>SUM(D33:D34)</f>
        <v>1020000</v>
      </c>
    </row>
    <row r="36" spans="1:4">
      <c r="A36" s="101" t="s">
        <v>25</v>
      </c>
      <c r="B36" s="101"/>
      <c r="C36" s="101"/>
      <c r="D36" s="101"/>
    </row>
    <row r="37" spans="1:4" ht="15" customHeight="1">
      <c r="A37" s="102" t="s">
        <v>26</v>
      </c>
      <c r="B37" s="102"/>
      <c r="C37" s="102"/>
      <c r="D37" s="7" t="s">
        <v>21</v>
      </c>
    </row>
    <row r="38" spans="1:4" ht="15" customHeight="1">
      <c r="A38" s="106" t="s">
        <v>193</v>
      </c>
      <c r="B38" s="107"/>
      <c r="C38" s="108"/>
      <c r="D38" s="79">
        <v>80000</v>
      </c>
    </row>
    <row r="39" spans="1:4" ht="15" customHeight="1">
      <c r="A39" s="115" t="s">
        <v>197</v>
      </c>
      <c r="B39" s="115"/>
      <c r="C39" s="115"/>
      <c r="D39" s="79">
        <f>3000*40</f>
        <v>120000</v>
      </c>
    </row>
    <row r="40" spans="1:4" ht="15" customHeight="1">
      <c r="A40" s="109" t="s">
        <v>191</v>
      </c>
      <c r="B40" s="110"/>
      <c r="C40" s="111"/>
      <c r="D40" s="79">
        <f>1000*250</f>
        <v>250000</v>
      </c>
    </row>
    <row r="41" spans="1:4" ht="15" customHeight="1">
      <c r="A41" s="112" t="s">
        <v>190</v>
      </c>
      <c r="B41" s="113"/>
      <c r="C41" s="114"/>
      <c r="D41" s="79">
        <v>75000</v>
      </c>
    </row>
    <row r="42" spans="1:4" ht="15" customHeight="1">
      <c r="A42" s="112" t="s">
        <v>189</v>
      </c>
      <c r="B42" s="113"/>
      <c r="C42" s="114"/>
      <c r="D42" s="79">
        <v>60000</v>
      </c>
    </row>
    <row r="43" spans="1:4" ht="15" customHeight="1">
      <c r="A43" s="100" t="s">
        <v>22</v>
      </c>
      <c r="B43" s="100"/>
      <c r="C43" s="100"/>
      <c r="D43" s="9">
        <f>+SUM(D38:D42)</f>
        <v>585000</v>
      </c>
    </row>
    <row r="44" spans="1:4" ht="5.25" customHeight="1">
      <c r="A44" s="10"/>
      <c r="B44" s="10"/>
      <c r="C44" s="10"/>
      <c r="D44" s="10"/>
    </row>
    <row r="45" spans="1:4">
      <c r="A45" s="10"/>
      <c r="B45" s="10"/>
      <c r="C45" s="10"/>
      <c r="D45" s="9">
        <f>D30+D35+D43</f>
        <v>2000000</v>
      </c>
    </row>
    <row r="46" spans="1:4">
      <c r="A46" s="95"/>
      <c r="B46" s="95"/>
      <c r="C46" s="95"/>
      <c r="D46" s="95"/>
    </row>
  </sheetData>
  <sheetProtection selectLockedCells="1" selectUnlockedCells="1"/>
  <mergeCells count="34">
    <mergeCell ref="B16:D16"/>
    <mergeCell ref="B17:D17"/>
    <mergeCell ref="A1:D1"/>
    <mergeCell ref="A2:D2"/>
    <mergeCell ref="A13:D13"/>
    <mergeCell ref="A14:D14"/>
    <mergeCell ref="B15:D15"/>
    <mergeCell ref="B8:D8"/>
    <mergeCell ref="B9:D9"/>
    <mergeCell ref="B10:D10"/>
    <mergeCell ref="A11:D11"/>
    <mergeCell ref="A12:D12"/>
    <mergeCell ref="A41:C41"/>
    <mergeCell ref="A43:C43"/>
    <mergeCell ref="A39:C39"/>
    <mergeCell ref="A31:D31"/>
    <mergeCell ref="A30:C30"/>
    <mergeCell ref="A42:C42"/>
    <mergeCell ref="A46:D46"/>
    <mergeCell ref="B3:D3"/>
    <mergeCell ref="B4:D4"/>
    <mergeCell ref="B5:D5"/>
    <mergeCell ref="B6:D6"/>
    <mergeCell ref="B7:D7"/>
    <mergeCell ref="A35:C35"/>
    <mergeCell ref="A36:D36"/>
    <mergeCell ref="A37:C37"/>
    <mergeCell ref="B19:D19"/>
    <mergeCell ref="B20:D20"/>
    <mergeCell ref="A21:D21"/>
    <mergeCell ref="A22:D22"/>
    <mergeCell ref="B18:D18"/>
    <mergeCell ref="A38:C38"/>
    <mergeCell ref="A40:C40"/>
  </mergeCells>
  <phoneticPr fontId="38" type="noConversion"/>
  <printOptions horizontalCentered="1"/>
  <pageMargins left="0.6694444444444444" right="0.47222222222222221" top="0.59027777777777779" bottom="0.51180555555555551" header="0.51180555555555551" footer="0.51180555555555551"/>
  <pageSetup fitToHeight="6"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topLeftCell="A19" zoomScale="125" zoomScaleNormal="125" zoomScalePageLayoutView="125" workbookViewId="0">
      <selection activeCell="A25" sqref="A25:C25"/>
    </sheetView>
  </sheetViews>
  <sheetFormatPr baseColWidth="10" defaultRowHeight="14" x14ac:dyDescent="0"/>
  <cols>
    <col min="1" max="1" width="23.5" customWidth="1"/>
    <col min="2" max="2" width="24" customWidth="1"/>
    <col min="3" max="3" width="18.1640625" customWidth="1"/>
    <col min="4" max="4" width="21.5" customWidth="1"/>
  </cols>
  <sheetData>
    <row r="1" spans="1:4" ht="81.75" customHeight="1">
      <c r="A1" s="143" t="s">
        <v>0</v>
      </c>
      <c r="B1" s="143"/>
      <c r="C1" s="143"/>
      <c r="D1" s="143"/>
    </row>
    <row r="2" spans="1:4" ht="15.75" customHeight="1">
      <c r="A2" s="121" t="s">
        <v>27</v>
      </c>
      <c r="B2" s="121"/>
      <c r="C2" s="121"/>
      <c r="D2" s="121"/>
    </row>
    <row r="3" spans="1:4" ht="27" customHeight="1">
      <c r="A3" s="125" t="s">
        <v>28</v>
      </c>
      <c r="B3" s="125"/>
      <c r="C3" s="125"/>
      <c r="D3" s="125"/>
    </row>
    <row r="4" spans="1:4" ht="39" customHeight="1">
      <c r="A4" s="142" t="s">
        <v>204</v>
      </c>
      <c r="B4" s="142"/>
      <c r="C4" s="142"/>
      <c r="D4" s="142"/>
    </row>
    <row r="5" spans="1:4" ht="25.5" customHeight="1">
      <c r="A5" s="125" t="s">
        <v>29</v>
      </c>
      <c r="B5" s="125"/>
      <c r="C5" s="125"/>
      <c r="D5" s="125"/>
    </row>
    <row r="6" spans="1:4" ht="15">
      <c r="A6" s="142" t="s">
        <v>205</v>
      </c>
      <c r="B6" s="142"/>
      <c r="C6" s="142"/>
      <c r="D6" s="142"/>
    </row>
    <row r="7" spans="1:4" ht="18.75" customHeight="1">
      <c r="A7" s="125" t="s">
        <v>30</v>
      </c>
      <c r="B7" s="125"/>
      <c r="C7" s="125"/>
      <c r="D7" s="125"/>
    </row>
    <row r="8" spans="1:4" ht="52" customHeight="1">
      <c r="A8" s="138" t="s">
        <v>206</v>
      </c>
      <c r="B8" s="139"/>
      <c r="C8" s="139"/>
      <c r="D8" s="140"/>
    </row>
    <row r="9" spans="1:4" ht="12.75" customHeight="1">
      <c r="A9" s="121" t="s">
        <v>31</v>
      </c>
      <c r="B9" s="121"/>
      <c r="C9" s="121"/>
      <c r="D9" s="121"/>
    </row>
    <row r="10" spans="1:4" ht="30.75" customHeight="1">
      <c r="A10" s="125" t="s">
        <v>32</v>
      </c>
      <c r="B10" s="125"/>
      <c r="C10" s="125"/>
      <c r="D10" s="125"/>
    </row>
    <row r="11" spans="1:4" ht="47" customHeight="1">
      <c r="A11" s="141" t="s">
        <v>210</v>
      </c>
      <c r="B11" s="141"/>
      <c r="C11" s="141"/>
      <c r="D11" s="141"/>
    </row>
    <row r="12" spans="1:4" ht="15.75" customHeight="1">
      <c r="A12" s="121" t="s">
        <v>33</v>
      </c>
      <c r="B12" s="121"/>
      <c r="C12" s="121"/>
      <c r="D12" s="121"/>
    </row>
    <row r="13" spans="1:4" ht="29.25" customHeight="1">
      <c r="A13" s="125" t="s">
        <v>34</v>
      </c>
      <c r="B13" s="125"/>
      <c r="C13" s="125"/>
      <c r="D13" s="125"/>
    </row>
    <row r="14" spans="1:4" ht="126" customHeight="1">
      <c r="A14" s="137" t="s">
        <v>207</v>
      </c>
      <c r="B14" s="137"/>
      <c r="C14" s="137"/>
      <c r="D14" s="137"/>
    </row>
    <row r="15" spans="1:4" ht="29.25" customHeight="1">
      <c r="A15" s="125" t="s">
        <v>35</v>
      </c>
      <c r="B15" s="125"/>
      <c r="C15" s="125"/>
      <c r="D15" s="125"/>
    </row>
    <row r="16" spans="1:4" ht="41" customHeight="1">
      <c r="A16" s="141" t="s">
        <v>209</v>
      </c>
      <c r="B16" s="141"/>
      <c r="C16" s="141"/>
      <c r="D16" s="141"/>
    </row>
    <row r="17" spans="1:4" ht="19.5" customHeight="1">
      <c r="A17" s="125" t="s">
        <v>36</v>
      </c>
      <c r="B17" s="125"/>
      <c r="C17" s="125"/>
      <c r="D17" s="125"/>
    </row>
    <row r="18" spans="1:4" ht="47.75" customHeight="1">
      <c r="A18" s="137" t="s">
        <v>208</v>
      </c>
      <c r="B18" s="137"/>
      <c r="C18" s="137"/>
      <c r="D18" s="137"/>
    </row>
    <row r="19" spans="1:4" ht="12.75" customHeight="1">
      <c r="A19" s="121" t="s">
        <v>37</v>
      </c>
      <c r="B19" s="121"/>
      <c r="C19" s="121"/>
      <c r="D19" s="121"/>
    </row>
    <row r="20" spans="1:4" ht="27.75" customHeight="1">
      <c r="A20" s="130" t="s">
        <v>38</v>
      </c>
      <c r="B20" s="130"/>
      <c r="C20" s="130"/>
      <c r="D20" s="130"/>
    </row>
    <row r="21" spans="1:4" ht="15.75" customHeight="1">
      <c r="A21" s="129" t="s">
        <v>39</v>
      </c>
      <c r="B21" s="129"/>
      <c r="C21" s="11" t="s">
        <v>20</v>
      </c>
      <c r="D21" s="11" t="s">
        <v>40</v>
      </c>
    </row>
    <row r="22" spans="1:4" ht="16" customHeight="1">
      <c r="A22" s="131" t="s">
        <v>173</v>
      </c>
      <c r="B22" s="132"/>
      <c r="C22" s="12">
        <v>6</v>
      </c>
      <c r="D22" s="69">
        <f>+C22*3500</f>
        <v>21000</v>
      </c>
    </row>
    <row r="23" spans="1:4" ht="14.25" customHeight="1">
      <c r="A23" s="133" t="s">
        <v>174</v>
      </c>
      <c r="B23" s="134"/>
      <c r="C23" s="12">
        <v>6</v>
      </c>
      <c r="D23" s="69">
        <f>+C23*10000</f>
        <v>60000</v>
      </c>
    </row>
    <row r="24" spans="1:4" ht="14.25" customHeight="1">
      <c r="A24" s="135" t="s">
        <v>179</v>
      </c>
      <c r="B24" s="136"/>
      <c r="C24" s="12">
        <v>2</v>
      </c>
      <c r="D24" s="69">
        <f>+C24*15000</f>
        <v>30000</v>
      </c>
    </row>
    <row r="25" spans="1:4" ht="15.75" customHeight="1">
      <c r="A25" s="129" t="s">
        <v>41</v>
      </c>
      <c r="B25" s="129"/>
      <c r="C25" s="129"/>
      <c r="D25" s="13">
        <f>SUM(D22:D24)</f>
        <v>111000</v>
      </c>
    </row>
  </sheetData>
  <sheetProtection selectLockedCells="1" selectUnlockedCells="1"/>
  <mergeCells count="25">
    <mergeCell ref="A6:D6"/>
    <mergeCell ref="A1:D1"/>
    <mergeCell ref="A2:D2"/>
    <mergeCell ref="A3:D3"/>
    <mergeCell ref="A4:D4"/>
    <mergeCell ref="A5:D5"/>
    <mergeCell ref="A18:D18"/>
    <mergeCell ref="A7:D7"/>
    <mergeCell ref="A8:D8"/>
    <mergeCell ref="A9:D9"/>
    <mergeCell ref="A10:D10"/>
    <mergeCell ref="A11:D11"/>
    <mergeCell ref="A12:D12"/>
    <mergeCell ref="A13:D13"/>
    <mergeCell ref="A14:D14"/>
    <mergeCell ref="A15:D15"/>
    <mergeCell ref="A16:D16"/>
    <mergeCell ref="A17:D17"/>
    <mergeCell ref="A25:C25"/>
    <mergeCell ref="A19:D19"/>
    <mergeCell ref="A20:D20"/>
    <mergeCell ref="A21:B21"/>
    <mergeCell ref="A22:B22"/>
    <mergeCell ref="A23:B23"/>
    <mergeCell ref="A24:B24"/>
  </mergeCells>
  <phoneticPr fontId="38" type="noConversion"/>
  <printOptions horizontalCentered="1"/>
  <pageMargins left="0.43333333333333335" right="0.39374999999999999" top="0.74791666666666667" bottom="0.74791666666666667"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6"/>
  <sheetViews>
    <sheetView topLeftCell="A62" zoomScale="125" zoomScaleNormal="125" zoomScalePageLayoutView="125" workbookViewId="0">
      <selection activeCell="A76" sqref="A76:XFD76"/>
    </sheetView>
  </sheetViews>
  <sheetFormatPr baseColWidth="10" defaultRowHeight="14" x14ac:dyDescent="0"/>
  <cols>
    <col min="1" max="1" width="31.6640625" customWidth="1"/>
    <col min="2" max="2" width="12.5" customWidth="1"/>
    <col min="3" max="3" width="13" customWidth="1"/>
    <col min="4" max="4" width="14" bestFit="1" customWidth="1"/>
    <col min="5" max="5" width="13.1640625" bestFit="1" customWidth="1"/>
  </cols>
  <sheetData>
    <row r="1" spans="1:5" ht="81.75" customHeight="1">
      <c r="A1" s="143" t="s">
        <v>42</v>
      </c>
      <c r="B1" s="143"/>
      <c r="C1" s="143"/>
      <c r="D1" s="143"/>
      <c r="E1" s="143"/>
    </row>
    <row r="2" spans="1:5" ht="15.75" customHeight="1">
      <c r="A2" s="121" t="s">
        <v>43</v>
      </c>
      <c r="B2" s="121"/>
      <c r="C2" s="121"/>
      <c r="D2" s="121"/>
      <c r="E2" s="121"/>
    </row>
    <row r="3" spans="1:5" ht="6.75" customHeight="1"/>
    <row r="4" spans="1:5" ht="27">
      <c r="A4" s="14" t="s">
        <v>44</v>
      </c>
      <c r="B4" s="145" t="s">
        <v>214</v>
      </c>
      <c r="C4" s="146"/>
      <c r="D4" s="15" t="s">
        <v>45</v>
      </c>
      <c r="E4" s="16">
        <v>1</v>
      </c>
    </row>
    <row r="5" spans="1:5" ht="6.75" customHeight="1">
      <c r="A5" s="147"/>
      <c r="B5" s="147"/>
      <c r="C5" s="147"/>
      <c r="D5" s="147"/>
      <c r="E5" s="147"/>
    </row>
    <row r="6" spans="1:5" ht="25" thickBot="1">
      <c r="A6" s="72" t="s">
        <v>46</v>
      </c>
      <c r="B6" s="72" t="s">
        <v>47</v>
      </c>
      <c r="C6" s="72" t="s">
        <v>48</v>
      </c>
      <c r="D6" s="72" t="s">
        <v>49</v>
      </c>
      <c r="E6" s="17" t="s">
        <v>50</v>
      </c>
    </row>
    <row r="7" spans="1:5" ht="15" thickTop="1">
      <c r="A7" s="76" t="s">
        <v>175</v>
      </c>
      <c r="B7" s="75" t="s">
        <v>181</v>
      </c>
      <c r="C7" s="74">
        <v>4000</v>
      </c>
      <c r="D7" s="75">
        <f>1/30</f>
        <v>3.3333333333333333E-2</v>
      </c>
      <c r="E7" s="77">
        <f>+C7*D7</f>
        <v>133.33333333333334</v>
      </c>
    </row>
    <row r="8" spans="1:5">
      <c r="A8" s="76" t="s">
        <v>188</v>
      </c>
      <c r="B8" s="75" t="s">
        <v>180</v>
      </c>
      <c r="C8" s="74">
        <v>100</v>
      </c>
      <c r="D8" s="75">
        <v>20</v>
      </c>
      <c r="E8" s="77">
        <f>+C8*D8</f>
        <v>2000</v>
      </c>
    </row>
    <row r="9" spans="1:5">
      <c r="A9" s="76" t="s">
        <v>182</v>
      </c>
      <c r="B9" s="75" t="s">
        <v>183</v>
      </c>
      <c r="C9" s="74">
        <v>0</v>
      </c>
      <c r="D9" s="75">
        <v>1</v>
      </c>
      <c r="E9" s="77">
        <f>+C9*D9</f>
        <v>0</v>
      </c>
    </row>
    <row r="10" spans="1:5" ht="14" customHeight="1">
      <c r="A10" s="148" t="s">
        <v>51</v>
      </c>
      <c r="B10" s="148"/>
      <c r="C10" s="148"/>
      <c r="D10" s="148"/>
      <c r="E10" s="18">
        <f>SUM(E7:E9)</f>
        <v>2133.3333333333335</v>
      </c>
    </row>
    <row r="11" spans="1:5" ht="15" customHeight="1">
      <c r="A11" s="149" t="s">
        <v>52</v>
      </c>
      <c r="B11" s="149"/>
      <c r="C11" s="149"/>
      <c r="D11" s="149"/>
      <c r="E11" s="9">
        <f>E10/E4</f>
        <v>2133.3333333333335</v>
      </c>
    </row>
    <row r="12" spans="1:5" ht="21" customHeight="1">
      <c r="A12" s="150" t="s">
        <v>53</v>
      </c>
      <c r="B12" s="151"/>
      <c r="C12" s="151"/>
      <c r="D12" s="151"/>
      <c r="E12" s="152"/>
    </row>
    <row r="13" spans="1:5" ht="19.5" customHeight="1">
      <c r="A13" s="150"/>
      <c r="B13" s="151"/>
      <c r="C13" s="151"/>
      <c r="D13" s="151"/>
      <c r="E13" s="152"/>
    </row>
    <row r="14" spans="1:5" ht="14.25" customHeight="1">
      <c r="A14" s="144"/>
      <c r="B14" s="144"/>
      <c r="C14" s="144"/>
      <c r="D14" s="144"/>
      <c r="E14" s="19">
        <f>E11+E12</f>
        <v>2133.3333333333335</v>
      </c>
    </row>
    <row r="15" spans="1:5" ht="6.75" customHeight="1"/>
    <row r="16" spans="1:5" ht="30" customHeight="1">
      <c r="A16" s="14" t="s">
        <v>44</v>
      </c>
      <c r="B16" s="145" t="s">
        <v>196</v>
      </c>
      <c r="C16" s="146"/>
      <c r="D16" s="15" t="s">
        <v>45</v>
      </c>
      <c r="E16" s="16">
        <v>1</v>
      </c>
    </row>
    <row r="17" spans="1:5" ht="6.75" customHeight="1">
      <c r="A17" s="147"/>
      <c r="B17" s="147"/>
      <c r="C17" s="147"/>
      <c r="D17" s="147"/>
      <c r="E17" s="147"/>
    </row>
    <row r="18" spans="1:5" ht="25" thickBot="1">
      <c r="A18" s="17" t="s">
        <v>46</v>
      </c>
      <c r="B18" s="17" t="s">
        <v>47</v>
      </c>
      <c r="C18" s="17" t="s">
        <v>48</v>
      </c>
      <c r="D18" s="17" t="s">
        <v>49</v>
      </c>
      <c r="E18" s="17" t="s">
        <v>50</v>
      </c>
    </row>
    <row r="19" spans="1:5" ht="15" thickTop="1">
      <c r="A19" s="76" t="str">
        <f>+A7</f>
        <v>HILO</v>
      </c>
      <c r="B19" s="76" t="str">
        <f t="shared" ref="B19:C19" si="0">+B7</f>
        <v>LATA</v>
      </c>
      <c r="C19" s="74">
        <f t="shared" si="0"/>
        <v>4000</v>
      </c>
      <c r="D19" s="75">
        <v>0.33</v>
      </c>
      <c r="E19" s="77">
        <f>+C19*D19</f>
        <v>1320</v>
      </c>
    </row>
    <row r="20" spans="1:5">
      <c r="A20" s="76" t="str">
        <f t="shared" ref="A20:C21" si="1">+A8</f>
        <v>CHAQUIRA CHECA</v>
      </c>
      <c r="B20" s="76" t="str">
        <f t="shared" si="1"/>
        <v>GRMS</v>
      </c>
      <c r="C20" s="74">
        <f t="shared" si="1"/>
        <v>100</v>
      </c>
      <c r="D20" s="75">
        <v>100</v>
      </c>
      <c r="E20" s="77">
        <f t="shared" ref="E20:E21" si="2">+C20*D20</f>
        <v>10000</v>
      </c>
    </row>
    <row r="21" spans="1:5">
      <c r="A21" s="76" t="str">
        <f t="shared" si="1"/>
        <v>Mano de Obra</v>
      </c>
      <c r="B21" s="76" t="str">
        <f t="shared" si="1"/>
        <v>Horas</v>
      </c>
      <c r="C21" s="74">
        <f t="shared" si="1"/>
        <v>0</v>
      </c>
      <c r="D21" s="80">
        <v>14</v>
      </c>
      <c r="E21" s="77">
        <f t="shared" si="2"/>
        <v>0</v>
      </c>
    </row>
    <row r="22" spans="1:5" ht="15" customHeight="1">
      <c r="A22" s="148" t="s">
        <v>51</v>
      </c>
      <c r="B22" s="148"/>
      <c r="C22" s="148"/>
      <c r="D22" s="148"/>
      <c r="E22" s="18">
        <f>SUM(E19:E21)</f>
        <v>11320</v>
      </c>
    </row>
    <row r="23" spans="1:5">
      <c r="A23" s="149" t="s">
        <v>52</v>
      </c>
      <c r="B23" s="149"/>
      <c r="C23" s="149"/>
      <c r="D23" s="149"/>
      <c r="E23" s="9">
        <f>E22/E16</f>
        <v>11320</v>
      </c>
    </row>
    <row r="24" spans="1:5" ht="18" customHeight="1">
      <c r="A24" s="150" t="s">
        <v>53</v>
      </c>
      <c r="B24" s="151"/>
      <c r="C24" s="151"/>
      <c r="D24" s="151"/>
      <c r="E24" s="152"/>
    </row>
    <row r="25" spans="1:5" ht="21" customHeight="1">
      <c r="A25" s="150"/>
      <c r="B25" s="151"/>
      <c r="C25" s="151"/>
      <c r="D25" s="151"/>
      <c r="E25" s="152"/>
    </row>
    <row r="26" spans="1:5" ht="15.75" customHeight="1">
      <c r="A26" s="144"/>
      <c r="B26" s="144"/>
      <c r="C26" s="144"/>
      <c r="D26" s="144"/>
      <c r="E26" s="19">
        <f>E24+E23</f>
        <v>11320</v>
      </c>
    </row>
    <row r="27" spans="1:5" ht="6.75" customHeight="1"/>
    <row r="28" spans="1:5" ht="27">
      <c r="A28" s="14" t="s">
        <v>44</v>
      </c>
      <c r="B28" s="145" t="s">
        <v>172</v>
      </c>
      <c r="C28" s="146"/>
      <c r="D28" s="15" t="s">
        <v>45</v>
      </c>
      <c r="E28" s="16">
        <v>1</v>
      </c>
    </row>
    <row r="29" spans="1:5" ht="12.75" customHeight="1">
      <c r="A29" s="147"/>
      <c r="B29" s="147"/>
      <c r="C29" s="147"/>
      <c r="D29" s="147"/>
      <c r="E29" s="147"/>
    </row>
    <row r="30" spans="1:5" ht="24">
      <c r="A30" s="17" t="s">
        <v>46</v>
      </c>
      <c r="B30" s="17" t="s">
        <v>47</v>
      </c>
      <c r="C30" s="17" t="s">
        <v>48</v>
      </c>
      <c r="D30" s="17" t="s">
        <v>49</v>
      </c>
      <c r="E30" s="17" t="s">
        <v>50</v>
      </c>
    </row>
    <row r="31" spans="1:5" ht="15" thickTop="1">
      <c r="A31" s="76" t="str">
        <f>+A19</f>
        <v>HILO</v>
      </c>
      <c r="B31" s="76" t="str">
        <f t="shared" ref="B31:C31" si="3">+B19</f>
        <v>LATA</v>
      </c>
      <c r="C31" s="74">
        <f t="shared" si="3"/>
        <v>4000</v>
      </c>
      <c r="D31" s="75">
        <f>1/70</f>
        <v>1.4285714285714285E-2</v>
      </c>
      <c r="E31" s="77">
        <f>+C31*D31</f>
        <v>57.142857142857139</v>
      </c>
    </row>
    <row r="32" spans="1:5">
      <c r="A32" s="76" t="str">
        <f t="shared" ref="A32:C32" si="4">+A20</f>
        <v>CHAQUIRA CHECA</v>
      </c>
      <c r="B32" s="76" t="str">
        <f t="shared" si="4"/>
        <v>GRMS</v>
      </c>
      <c r="C32" s="74">
        <f t="shared" si="4"/>
        <v>100</v>
      </c>
      <c r="D32" s="75">
        <v>15</v>
      </c>
      <c r="E32" s="77">
        <f>+C32*D32</f>
        <v>1500</v>
      </c>
    </row>
    <row r="33" spans="1:5">
      <c r="A33" s="76" t="str">
        <f t="shared" ref="A33:C33" si="5">+A21</f>
        <v>Mano de Obra</v>
      </c>
      <c r="B33" s="76" t="str">
        <f t="shared" si="5"/>
        <v>Horas</v>
      </c>
      <c r="C33" s="74">
        <f t="shared" si="5"/>
        <v>0</v>
      </c>
      <c r="D33" s="75">
        <v>1</v>
      </c>
      <c r="E33" s="77">
        <f>+C33*D33</f>
        <v>0</v>
      </c>
    </row>
    <row r="34" spans="1:5" ht="12.75" customHeight="1">
      <c r="A34" s="148" t="s">
        <v>51</v>
      </c>
      <c r="B34" s="148"/>
      <c r="C34" s="148"/>
      <c r="D34" s="148"/>
      <c r="E34" s="18">
        <f>SUM(E31:E33)</f>
        <v>1557.1428571428571</v>
      </c>
    </row>
    <row r="35" spans="1:5" ht="12.75" customHeight="1">
      <c r="A35" s="149" t="s">
        <v>52</v>
      </c>
      <c r="B35" s="149"/>
      <c r="C35" s="149"/>
      <c r="D35" s="149"/>
      <c r="E35" s="9">
        <f>E34/E28</f>
        <v>1557.1428571428571</v>
      </c>
    </row>
    <row r="36" spans="1:5" ht="12.75" customHeight="1">
      <c r="A36" s="150" t="s">
        <v>53</v>
      </c>
      <c r="B36" s="151"/>
      <c r="C36" s="151"/>
      <c r="D36" s="151"/>
      <c r="E36" s="152"/>
    </row>
    <row r="37" spans="1:5" ht="20" customHeight="1">
      <c r="A37" s="150"/>
      <c r="B37" s="151"/>
      <c r="C37" s="151"/>
      <c r="D37" s="151"/>
      <c r="E37" s="152"/>
    </row>
    <row r="38" spans="1:5" ht="12.75" customHeight="1">
      <c r="A38" s="144"/>
      <c r="B38" s="144"/>
      <c r="C38" s="144"/>
      <c r="D38" s="144"/>
      <c r="E38" s="19">
        <f>E36+E35</f>
        <v>1557.1428571428571</v>
      </c>
    </row>
    <row r="39" spans="1:5" ht="9.75" customHeight="1"/>
    <row r="40" spans="1:5" s="94" customFormat="1" ht="41.25" customHeight="1">
      <c r="A40" s="14" t="s">
        <v>44</v>
      </c>
      <c r="B40" s="145" t="s">
        <v>176</v>
      </c>
      <c r="C40" s="146"/>
      <c r="D40" s="93" t="s">
        <v>45</v>
      </c>
      <c r="E40" s="16">
        <v>1</v>
      </c>
    </row>
    <row r="41" spans="1:5" ht="12.75" customHeight="1">
      <c r="A41" s="147"/>
      <c r="B41" s="147"/>
      <c r="C41" s="147"/>
      <c r="D41" s="147"/>
      <c r="E41" s="147"/>
    </row>
    <row r="42" spans="1:5" ht="24">
      <c r="A42" s="17" t="s">
        <v>46</v>
      </c>
      <c r="B42" s="17" t="s">
        <v>47</v>
      </c>
      <c r="C42" s="17" t="s">
        <v>48</v>
      </c>
      <c r="D42" s="17" t="s">
        <v>49</v>
      </c>
      <c r="E42" s="17" t="s">
        <v>50</v>
      </c>
    </row>
    <row r="43" spans="1:5" ht="15" thickTop="1">
      <c r="A43" s="76" t="str">
        <f>+A31</f>
        <v>HILO</v>
      </c>
      <c r="B43" s="76" t="str">
        <f t="shared" ref="B43:C43" si="6">+B31</f>
        <v>LATA</v>
      </c>
      <c r="C43" s="74">
        <f t="shared" si="6"/>
        <v>4000</v>
      </c>
      <c r="D43" s="75">
        <f>1/5</f>
        <v>0.2</v>
      </c>
      <c r="E43" s="77">
        <f>+C43*D43</f>
        <v>800</v>
      </c>
    </row>
    <row r="44" spans="1:5">
      <c r="A44" s="76" t="str">
        <f t="shared" ref="A44:C44" si="7">+A32</f>
        <v>CHAQUIRA CHECA</v>
      </c>
      <c r="B44" s="76" t="str">
        <f t="shared" si="7"/>
        <v>GRMS</v>
      </c>
      <c r="C44" s="74">
        <f t="shared" si="7"/>
        <v>100</v>
      </c>
      <c r="D44" s="75">
        <v>90</v>
      </c>
      <c r="E44" s="77">
        <f>+C44*D44</f>
        <v>9000</v>
      </c>
    </row>
    <row r="45" spans="1:5">
      <c r="A45" s="76" t="str">
        <f t="shared" ref="A45:C45" si="8">+A33</f>
        <v>Mano de Obra</v>
      </c>
      <c r="B45" s="76" t="str">
        <f t="shared" si="8"/>
        <v>Horas</v>
      </c>
      <c r="C45" s="74">
        <f t="shared" si="8"/>
        <v>0</v>
      </c>
      <c r="D45" s="75">
        <v>4</v>
      </c>
      <c r="E45" s="77">
        <f>+C45*D45</f>
        <v>0</v>
      </c>
    </row>
    <row r="46" spans="1:5" ht="12.75" customHeight="1">
      <c r="A46" s="148" t="s">
        <v>51</v>
      </c>
      <c r="B46" s="148"/>
      <c r="C46" s="148"/>
      <c r="D46" s="148"/>
      <c r="E46" s="18">
        <f>SUM(E43:E45)</f>
        <v>9800</v>
      </c>
    </row>
    <row r="47" spans="1:5">
      <c r="A47" s="149" t="s">
        <v>52</v>
      </c>
      <c r="B47" s="149"/>
      <c r="C47" s="149"/>
      <c r="D47" s="149"/>
      <c r="E47" s="9">
        <f>E46/E40</f>
        <v>9800</v>
      </c>
    </row>
    <row r="48" spans="1:5" ht="12.75" customHeight="1">
      <c r="A48" s="150" t="s">
        <v>53</v>
      </c>
      <c r="B48" s="151"/>
      <c r="C48" s="151"/>
      <c r="D48" s="151"/>
      <c r="E48" s="152"/>
    </row>
    <row r="49" spans="1:5" ht="24.5" customHeight="1">
      <c r="A49" s="150"/>
      <c r="B49" s="151"/>
      <c r="C49" s="151"/>
      <c r="D49" s="151"/>
      <c r="E49" s="152"/>
    </row>
    <row r="50" spans="1:5" ht="16" thickBot="1">
      <c r="A50" s="144"/>
      <c r="B50" s="144"/>
      <c r="C50" s="144"/>
      <c r="D50" s="144"/>
      <c r="E50" s="19">
        <f>E48+E47</f>
        <v>9800</v>
      </c>
    </row>
    <row r="51" spans="1:5" ht="9.75" customHeight="1"/>
    <row r="52" spans="1:5" s="94" customFormat="1" ht="26">
      <c r="A52" s="14" t="s">
        <v>44</v>
      </c>
      <c r="B52" s="145" t="s">
        <v>177</v>
      </c>
      <c r="C52" s="146"/>
      <c r="D52" s="93" t="s">
        <v>45</v>
      </c>
      <c r="E52" s="16">
        <v>1</v>
      </c>
    </row>
    <row r="53" spans="1:5" ht="12.75" customHeight="1">
      <c r="A53" s="147"/>
      <c r="B53" s="147"/>
      <c r="C53" s="147"/>
      <c r="D53" s="147"/>
      <c r="E53" s="147"/>
    </row>
    <row r="54" spans="1:5" ht="25" thickBot="1">
      <c r="A54" s="17" t="s">
        <v>46</v>
      </c>
      <c r="B54" s="17" t="s">
        <v>47</v>
      </c>
      <c r="C54" s="17" t="s">
        <v>48</v>
      </c>
      <c r="D54" s="17" t="s">
        <v>49</v>
      </c>
      <c r="E54" s="17" t="s">
        <v>50</v>
      </c>
    </row>
    <row r="55" spans="1:5" ht="15" thickTop="1">
      <c r="A55" s="76" t="str">
        <f>+A43</f>
        <v>HILO</v>
      </c>
      <c r="B55" s="76" t="str">
        <f t="shared" ref="B55:C55" si="9">+B43</f>
        <v>LATA</v>
      </c>
      <c r="C55" s="74">
        <f t="shared" si="9"/>
        <v>4000</v>
      </c>
      <c r="D55" s="75">
        <f>1/5</f>
        <v>0.2</v>
      </c>
      <c r="E55" s="77">
        <f>+C55*D55</f>
        <v>800</v>
      </c>
    </row>
    <row r="56" spans="1:5">
      <c r="A56" s="76" t="str">
        <f t="shared" ref="A56:C56" si="10">+A44</f>
        <v>CHAQUIRA CHECA</v>
      </c>
      <c r="B56" s="76" t="str">
        <f t="shared" si="10"/>
        <v>GRMS</v>
      </c>
      <c r="C56" s="74">
        <f t="shared" si="10"/>
        <v>100</v>
      </c>
      <c r="D56" s="75">
        <v>60</v>
      </c>
      <c r="E56" s="77">
        <f>+C56*D56</f>
        <v>6000</v>
      </c>
    </row>
    <row r="57" spans="1:5">
      <c r="A57" s="76" t="str">
        <f t="shared" ref="A57:C57" si="11">+A45</f>
        <v>Mano de Obra</v>
      </c>
      <c r="B57" s="76" t="str">
        <f t="shared" si="11"/>
        <v>Horas</v>
      </c>
      <c r="C57" s="74">
        <f t="shared" si="11"/>
        <v>0</v>
      </c>
      <c r="D57" s="75">
        <v>5</v>
      </c>
      <c r="E57" s="77">
        <f>+C57*D57</f>
        <v>0</v>
      </c>
    </row>
    <row r="58" spans="1:5" ht="12.75" customHeight="1">
      <c r="A58" s="148" t="s">
        <v>51</v>
      </c>
      <c r="B58" s="148"/>
      <c r="C58" s="148"/>
      <c r="D58" s="148"/>
      <c r="E58" s="18">
        <f>SUM(E55:E57)</f>
        <v>6800</v>
      </c>
    </row>
    <row r="59" spans="1:5">
      <c r="A59" s="149" t="s">
        <v>52</v>
      </c>
      <c r="B59" s="149"/>
      <c r="C59" s="149"/>
      <c r="D59" s="149"/>
      <c r="E59" s="9">
        <f>E58/E52</f>
        <v>6800</v>
      </c>
    </row>
    <row r="60" spans="1:5" ht="12.75" customHeight="1">
      <c r="A60" s="150" t="s">
        <v>53</v>
      </c>
      <c r="B60" s="151"/>
      <c r="C60" s="151"/>
      <c r="D60" s="151"/>
      <c r="E60" s="152"/>
    </row>
    <row r="61" spans="1:5" ht="24.5" customHeight="1">
      <c r="A61" s="150"/>
      <c r="B61" s="151"/>
      <c r="C61" s="151"/>
      <c r="D61" s="151"/>
      <c r="E61" s="152"/>
    </row>
    <row r="62" spans="1:5" ht="16" thickBot="1">
      <c r="A62" s="144"/>
      <c r="B62" s="144"/>
      <c r="C62" s="144"/>
      <c r="D62" s="144"/>
      <c r="E62" s="19">
        <f>E60+E59</f>
        <v>6800</v>
      </c>
    </row>
    <row r="63" spans="1:5" ht="9.75" customHeight="1"/>
    <row r="64" spans="1:5" s="94" customFormat="1" ht="26">
      <c r="A64" s="14" t="s">
        <v>44</v>
      </c>
      <c r="B64" s="145" t="s">
        <v>184</v>
      </c>
      <c r="C64" s="146"/>
      <c r="D64" s="93" t="s">
        <v>45</v>
      </c>
      <c r="E64" s="16">
        <v>1</v>
      </c>
    </row>
    <row r="65" spans="1:5" ht="12.75" customHeight="1">
      <c r="A65" s="147"/>
      <c r="B65" s="147"/>
      <c r="C65" s="147"/>
      <c r="D65" s="147"/>
      <c r="E65" s="147"/>
    </row>
    <row r="66" spans="1:5" ht="25" thickBot="1">
      <c r="A66" s="17" t="s">
        <v>46</v>
      </c>
      <c r="B66" s="17" t="s">
        <v>47</v>
      </c>
      <c r="C66" s="17" t="s">
        <v>48</v>
      </c>
      <c r="D66" s="17" t="s">
        <v>49</v>
      </c>
      <c r="E66" s="17" t="s">
        <v>50</v>
      </c>
    </row>
    <row r="67" spans="1:5" ht="15" thickTop="1">
      <c r="A67" s="76" t="str">
        <f>+A55</f>
        <v>HILO</v>
      </c>
      <c r="B67" s="76" t="str">
        <f t="shared" ref="B67:C67" si="12">+B55</f>
        <v>LATA</v>
      </c>
      <c r="C67" s="74">
        <f t="shared" si="12"/>
        <v>4000</v>
      </c>
      <c r="D67" s="75">
        <f>1/30</f>
        <v>3.3333333333333333E-2</v>
      </c>
      <c r="E67" s="77">
        <f>+C67*D67</f>
        <v>133.33333333333334</v>
      </c>
    </row>
    <row r="68" spans="1:5">
      <c r="A68" s="76" t="str">
        <f t="shared" ref="A68:C68" si="13">+A56</f>
        <v>CHAQUIRA CHECA</v>
      </c>
      <c r="B68" s="76" t="str">
        <f t="shared" si="13"/>
        <v>GRMS</v>
      </c>
      <c r="C68" s="74">
        <f t="shared" si="13"/>
        <v>100</v>
      </c>
      <c r="D68" s="75">
        <v>300</v>
      </c>
      <c r="E68" s="77">
        <f>+C68*D68</f>
        <v>30000</v>
      </c>
    </row>
    <row r="69" spans="1:5">
      <c r="A69" s="76" t="str">
        <f t="shared" ref="A69:C69" si="14">+A57</f>
        <v>Mano de Obra</v>
      </c>
      <c r="B69" s="76" t="str">
        <f t="shared" si="14"/>
        <v>Horas</v>
      </c>
      <c r="C69" s="74">
        <f t="shared" si="14"/>
        <v>0</v>
      </c>
      <c r="D69" s="75">
        <v>8</v>
      </c>
      <c r="E69" s="77">
        <f>+C69*D69</f>
        <v>0</v>
      </c>
    </row>
    <row r="70" spans="1:5">
      <c r="A70" s="148" t="s">
        <v>51</v>
      </c>
      <c r="B70" s="148"/>
      <c r="C70" s="148"/>
      <c r="D70" s="148"/>
      <c r="E70" s="18">
        <f>SUM(E67:E69)</f>
        <v>30133.333333333332</v>
      </c>
    </row>
    <row r="71" spans="1:5">
      <c r="A71" s="149" t="s">
        <v>52</v>
      </c>
      <c r="B71" s="149"/>
      <c r="C71" s="149"/>
      <c r="D71" s="149"/>
      <c r="E71" s="9">
        <f>E70/E64</f>
        <v>30133.333333333332</v>
      </c>
    </row>
    <row r="72" spans="1:5" ht="12.75" customHeight="1">
      <c r="A72" s="150" t="s">
        <v>53</v>
      </c>
      <c r="B72" s="151"/>
      <c r="C72" s="151"/>
      <c r="D72" s="151"/>
      <c r="E72" s="152"/>
    </row>
    <row r="73" spans="1:5" ht="24.5" customHeight="1">
      <c r="A73" s="150"/>
      <c r="B73" s="151"/>
      <c r="C73" s="151"/>
      <c r="D73" s="151"/>
      <c r="E73" s="152"/>
    </row>
    <row r="74" spans="1:5" ht="16" thickBot="1">
      <c r="A74" s="144"/>
      <c r="B74" s="144"/>
      <c r="C74" s="144"/>
      <c r="D74" s="144"/>
      <c r="E74" s="19">
        <f>E72+E71</f>
        <v>30133.333333333332</v>
      </c>
    </row>
    <row r="75" spans="1:5" ht="9.75" customHeight="1"/>
    <row r="76" spans="1:5" s="94" customFormat="1" ht="26">
      <c r="A76" s="14" t="s">
        <v>44</v>
      </c>
      <c r="B76" s="145" t="s">
        <v>178</v>
      </c>
      <c r="C76" s="146"/>
      <c r="D76" s="93" t="s">
        <v>45</v>
      </c>
      <c r="E76" s="16">
        <v>1</v>
      </c>
    </row>
    <row r="77" spans="1:5" ht="12.75" customHeight="1">
      <c r="A77" s="147"/>
      <c r="B77" s="147"/>
      <c r="C77" s="147"/>
      <c r="D77" s="147"/>
      <c r="E77" s="147"/>
    </row>
    <row r="78" spans="1:5" ht="25" thickBot="1">
      <c r="A78" s="17" t="s">
        <v>46</v>
      </c>
      <c r="B78" s="17" t="s">
        <v>47</v>
      </c>
      <c r="C78" s="17" t="s">
        <v>48</v>
      </c>
      <c r="D78" s="17" t="s">
        <v>49</v>
      </c>
      <c r="E78" s="17" t="s">
        <v>50</v>
      </c>
    </row>
    <row r="79" spans="1:5" ht="15" thickTop="1">
      <c r="A79" s="76" t="str">
        <f>+A67</f>
        <v>HILO</v>
      </c>
      <c r="B79" s="76" t="str">
        <f t="shared" ref="B79:C79" si="15">+B67</f>
        <v>LATA</v>
      </c>
      <c r="C79" s="74">
        <f t="shared" si="15"/>
        <v>4000</v>
      </c>
      <c r="D79" s="75">
        <f>1/5</f>
        <v>0.2</v>
      </c>
      <c r="E79" s="77">
        <f>+C79*D79</f>
        <v>800</v>
      </c>
    </row>
    <row r="80" spans="1:5">
      <c r="A80" s="76" t="str">
        <f t="shared" ref="A80:C80" si="16">+A68</f>
        <v>CHAQUIRA CHECA</v>
      </c>
      <c r="B80" s="76" t="str">
        <f t="shared" si="16"/>
        <v>GRMS</v>
      </c>
      <c r="C80" s="74">
        <f t="shared" si="16"/>
        <v>100</v>
      </c>
      <c r="D80" s="75">
        <v>50</v>
      </c>
      <c r="E80" s="77">
        <f>+C80*D80</f>
        <v>5000</v>
      </c>
    </row>
    <row r="81" spans="1:5">
      <c r="A81" s="76" t="str">
        <f t="shared" ref="A81:C81" si="17">+A69</f>
        <v>Mano de Obra</v>
      </c>
      <c r="B81" s="76" t="str">
        <f t="shared" si="17"/>
        <v>Horas</v>
      </c>
      <c r="C81" s="74">
        <f t="shared" si="17"/>
        <v>0</v>
      </c>
      <c r="D81" s="75">
        <v>6</v>
      </c>
      <c r="E81" s="77">
        <f>+C81*D81</f>
        <v>0</v>
      </c>
    </row>
    <row r="82" spans="1:5">
      <c r="A82" s="148" t="s">
        <v>51</v>
      </c>
      <c r="B82" s="148"/>
      <c r="C82" s="148"/>
      <c r="D82" s="148"/>
      <c r="E82" s="18">
        <f>SUM(E79:E81)</f>
        <v>5800</v>
      </c>
    </row>
    <row r="83" spans="1:5">
      <c r="A83" s="149" t="s">
        <v>52</v>
      </c>
      <c r="B83" s="149"/>
      <c r="C83" s="149"/>
      <c r="D83" s="149"/>
      <c r="E83" s="9">
        <f>E82/E76</f>
        <v>5800</v>
      </c>
    </row>
    <row r="84" spans="1:5" ht="12.75" customHeight="1">
      <c r="A84" s="150" t="s">
        <v>53</v>
      </c>
      <c r="B84" s="151"/>
      <c r="C84" s="151"/>
      <c r="D84" s="151"/>
      <c r="E84" s="152"/>
    </row>
    <row r="85" spans="1:5" ht="24.5" customHeight="1">
      <c r="A85" s="150"/>
      <c r="B85" s="151"/>
      <c r="C85" s="151"/>
      <c r="D85" s="151"/>
      <c r="E85" s="152"/>
    </row>
    <row r="86" spans="1:5" ht="16" thickBot="1">
      <c r="A86" s="144"/>
      <c r="B86" s="144"/>
      <c r="C86" s="144"/>
      <c r="D86" s="144"/>
      <c r="E86" s="19">
        <f>E84+E83</f>
        <v>5800</v>
      </c>
    </row>
  </sheetData>
  <sheetProtection selectLockedCells="1" selectUnlockedCells="1"/>
  <mergeCells count="65">
    <mergeCell ref="A86:D86"/>
    <mergeCell ref="B76:C76"/>
    <mergeCell ref="A77:E77"/>
    <mergeCell ref="A82:D82"/>
    <mergeCell ref="A83:D83"/>
    <mergeCell ref="A84:A85"/>
    <mergeCell ref="B84:D84"/>
    <mergeCell ref="E84:E85"/>
    <mergeCell ref="B85:D85"/>
    <mergeCell ref="A72:A73"/>
    <mergeCell ref="B72:D72"/>
    <mergeCell ref="E72:E73"/>
    <mergeCell ref="B73:D73"/>
    <mergeCell ref="A74:D74"/>
    <mergeCell ref="A62:D62"/>
    <mergeCell ref="B64:C64"/>
    <mergeCell ref="A65:E65"/>
    <mergeCell ref="A70:D70"/>
    <mergeCell ref="A71:D71"/>
    <mergeCell ref="B52:C52"/>
    <mergeCell ref="A53:E53"/>
    <mergeCell ref="A58:D58"/>
    <mergeCell ref="A59:D59"/>
    <mergeCell ref="A60:A61"/>
    <mergeCell ref="B60:D60"/>
    <mergeCell ref="E60:E61"/>
    <mergeCell ref="B61:D61"/>
    <mergeCell ref="B16:C16"/>
    <mergeCell ref="A1:E1"/>
    <mergeCell ref="A2:E2"/>
    <mergeCell ref="B4:C4"/>
    <mergeCell ref="A5:E5"/>
    <mergeCell ref="A10:D10"/>
    <mergeCell ref="A11:D11"/>
    <mergeCell ref="A12:A13"/>
    <mergeCell ref="B12:D12"/>
    <mergeCell ref="E12:E13"/>
    <mergeCell ref="B13:D13"/>
    <mergeCell ref="A14:D14"/>
    <mergeCell ref="A36:A37"/>
    <mergeCell ref="B36:D36"/>
    <mergeCell ref="E36:E37"/>
    <mergeCell ref="B37:D37"/>
    <mergeCell ref="A17:E17"/>
    <mergeCell ref="A22:D22"/>
    <mergeCell ref="A23:D23"/>
    <mergeCell ref="A24:A25"/>
    <mergeCell ref="B24:D24"/>
    <mergeCell ref="E24:E25"/>
    <mergeCell ref="B25:D25"/>
    <mergeCell ref="A26:D26"/>
    <mergeCell ref="B28:C28"/>
    <mergeCell ref="A29:E29"/>
    <mergeCell ref="A34:D34"/>
    <mergeCell ref="A35:D35"/>
    <mergeCell ref="A50:D50"/>
    <mergeCell ref="A38:D38"/>
    <mergeCell ref="B40:C40"/>
    <mergeCell ref="A41:E41"/>
    <mergeCell ref="A46:D46"/>
    <mergeCell ref="A47:D47"/>
    <mergeCell ref="A48:A49"/>
    <mergeCell ref="B48:D48"/>
    <mergeCell ref="E48:E49"/>
    <mergeCell ref="B49:D49"/>
  </mergeCells>
  <phoneticPr fontId="38" type="noConversion"/>
  <printOptions horizontalCentered="1"/>
  <pageMargins left="0.70833333333333337" right="0.70833333333333337" top="0.74791666666666667" bottom="0.74791666666666667" header="0.51180555555555551" footer="0.51180555555555551"/>
  <pageSetup fitToHeight="15"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8" zoomScale="125" zoomScaleNormal="125" zoomScalePageLayoutView="125" workbookViewId="0">
      <selection activeCell="G42" sqref="G42:I42"/>
    </sheetView>
  </sheetViews>
  <sheetFormatPr baseColWidth="10" defaultRowHeight="14" x14ac:dyDescent="0"/>
  <cols>
    <col min="1" max="1" width="3" customWidth="1"/>
    <col min="2" max="2" width="14.5" customWidth="1"/>
    <col min="3" max="3" width="8" customWidth="1"/>
    <col min="4" max="4" width="11.1640625" customWidth="1"/>
    <col min="5" max="5" width="8.83203125" customWidth="1"/>
    <col min="6" max="6" width="10.33203125" customWidth="1"/>
    <col min="7" max="7" width="9" customWidth="1"/>
    <col min="8" max="8" width="10.5" customWidth="1"/>
    <col min="9" max="9" width="10.83203125" customWidth="1"/>
  </cols>
  <sheetData>
    <row r="1" spans="1:10" ht="76" customHeight="1">
      <c r="A1" s="167" t="s">
        <v>0</v>
      </c>
      <c r="B1" s="167"/>
      <c r="C1" s="167"/>
      <c r="D1" s="167"/>
      <c r="E1" s="167"/>
      <c r="F1" s="167"/>
      <c r="G1" s="167"/>
      <c r="H1" s="167"/>
      <c r="I1" s="167"/>
    </row>
    <row r="2" spans="1:10" ht="15.75" customHeight="1">
      <c r="A2" s="121" t="s">
        <v>54</v>
      </c>
      <c r="B2" s="121"/>
      <c r="C2" s="121"/>
      <c r="D2" s="121"/>
      <c r="E2" s="121"/>
      <c r="F2" s="121"/>
      <c r="G2" s="121"/>
      <c r="H2" s="121"/>
      <c r="I2" s="121"/>
    </row>
    <row r="3" spans="1:10" ht="15">
      <c r="A3" s="168" t="s">
        <v>166</v>
      </c>
      <c r="B3" s="168"/>
      <c r="C3" s="168"/>
      <c r="D3" s="168"/>
      <c r="E3" s="168"/>
      <c r="F3" s="168"/>
      <c r="G3" s="168"/>
      <c r="H3" s="168"/>
      <c r="I3" s="168"/>
    </row>
    <row r="4" spans="1:10" ht="48">
      <c r="A4" s="20" t="s">
        <v>55</v>
      </c>
      <c r="B4" s="21" t="s">
        <v>56</v>
      </c>
      <c r="C4" s="22" t="s">
        <v>57</v>
      </c>
      <c r="D4" s="22" t="s">
        <v>58</v>
      </c>
      <c r="E4" s="22" t="s">
        <v>59</v>
      </c>
      <c r="F4" s="22" t="s">
        <v>60</v>
      </c>
      <c r="G4" s="22" t="s">
        <v>61</v>
      </c>
      <c r="H4" s="22" t="s">
        <v>62</v>
      </c>
      <c r="I4" s="23" t="s">
        <v>63</v>
      </c>
    </row>
    <row r="5" spans="1:10">
      <c r="A5" s="24">
        <v>1</v>
      </c>
      <c r="B5" s="8" t="s">
        <v>167</v>
      </c>
      <c r="C5" s="25" t="s">
        <v>185</v>
      </c>
      <c r="D5" s="26">
        <f>+'3'!E10</f>
        <v>2133.3333333333335</v>
      </c>
      <c r="E5" s="25">
        <v>40</v>
      </c>
      <c r="F5" s="28">
        <f>+D5*E5</f>
        <v>85333.333333333343</v>
      </c>
      <c r="G5" s="26">
        <v>4000</v>
      </c>
      <c r="H5" s="28">
        <f>+G5*E5</f>
        <v>160000</v>
      </c>
      <c r="I5" s="82">
        <f>(H5-F5)/H5</f>
        <v>0.46666666666666662</v>
      </c>
      <c r="J5" s="73"/>
    </row>
    <row r="6" spans="1:10">
      <c r="A6" s="24">
        <v>2</v>
      </c>
      <c r="B6" s="8" t="s">
        <v>168</v>
      </c>
      <c r="C6" s="25" t="s">
        <v>185</v>
      </c>
      <c r="D6" s="26">
        <f>+'3'!E23</f>
        <v>11320</v>
      </c>
      <c r="E6" s="25">
        <v>4</v>
      </c>
      <c r="F6" s="28">
        <f t="shared" ref="F6:F7" si="0">+D6*E6</f>
        <v>45280</v>
      </c>
      <c r="G6" s="26">
        <v>15000</v>
      </c>
      <c r="H6" s="28">
        <f t="shared" ref="H6:H11" si="1">+G6*E6</f>
        <v>60000</v>
      </c>
      <c r="I6" s="82">
        <f t="shared" ref="I6:I11" si="2">(H6-F6)/H6</f>
        <v>0.24533333333333332</v>
      </c>
    </row>
    <row r="7" spans="1:10">
      <c r="A7" s="24">
        <v>3</v>
      </c>
      <c r="B7" s="8" t="s">
        <v>172</v>
      </c>
      <c r="C7" s="25" t="s">
        <v>213</v>
      </c>
      <c r="D7" s="26">
        <f>+'3'!E35</f>
        <v>1557.1428571428571</v>
      </c>
      <c r="E7" s="25">
        <v>10</v>
      </c>
      <c r="F7" s="28">
        <f t="shared" si="0"/>
        <v>15571.428571428571</v>
      </c>
      <c r="G7" s="26">
        <v>3000</v>
      </c>
      <c r="H7" s="28">
        <f t="shared" si="1"/>
        <v>30000</v>
      </c>
      <c r="I7" s="82">
        <f t="shared" si="2"/>
        <v>0.48095238095238096</v>
      </c>
    </row>
    <row r="8" spans="1:10">
      <c r="A8" s="24">
        <v>4</v>
      </c>
      <c r="B8" s="8" t="s">
        <v>176</v>
      </c>
      <c r="C8" s="25" t="s">
        <v>185</v>
      </c>
      <c r="D8" s="26">
        <f>+'3'!E47</f>
        <v>9800</v>
      </c>
      <c r="E8" s="25">
        <v>7</v>
      </c>
      <c r="F8" s="28">
        <f>+D8*E8</f>
        <v>68600</v>
      </c>
      <c r="G8" s="26">
        <v>25000</v>
      </c>
      <c r="H8" s="28">
        <f t="shared" si="1"/>
        <v>175000</v>
      </c>
      <c r="I8" s="82">
        <f t="shared" si="2"/>
        <v>0.60799999999999998</v>
      </c>
    </row>
    <row r="9" spans="1:10">
      <c r="A9" s="24">
        <v>5</v>
      </c>
      <c r="B9" s="8" t="s">
        <v>171</v>
      </c>
      <c r="C9" s="25" t="s">
        <v>185</v>
      </c>
      <c r="D9" s="26">
        <f>+'3'!E59</f>
        <v>6800</v>
      </c>
      <c r="E9" s="25">
        <v>1</v>
      </c>
      <c r="F9" s="28">
        <f>+D9*E9</f>
        <v>6800</v>
      </c>
      <c r="G9" s="26">
        <v>30000</v>
      </c>
      <c r="H9" s="28">
        <f t="shared" si="1"/>
        <v>30000</v>
      </c>
      <c r="I9" s="82">
        <f t="shared" si="2"/>
        <v>0.77333333333333332</v>
      </c>
    </row>
    <row r="10" spans="1:10">
      <c r="A10" s="24">
        <v>6</v>
      </c>
      <c r="B10" s="8" t="s">
        <v>170</v>
      </c>
      <c r="C10" s="25" t="s">
        <v>185</v>
      </c>
      <c r="D10" s="26">
        <f>+'3'!E71</f>
        <v>30133.333333333332</v>
      </c>
      <c r="E10" s="25">
        <v>1</v>
      </c>
      <c r="F10" s="28">
        <f>+D10*E10</f>
        <v>30133.333333333332</v>
      </c>
      <c r="G10" s="26">
        <v>40000</v>
      </c>
      <c r="H10" s="28">
        <f t="shared" si="1"/>
        <v>40000</v>
      </c>
      <c r="I10" s="82">
        <f t="shared" si="2"/>
        <v>0.2466666666666667</v>
      </c>
    </row>
    <row r="11" spans="1:10">
      <c r="A11" s="24">
        <v>7</v>
      </c>
      <c r="B11" s="8" t="s">
        <v>169</v>
      </c>
      <c r="C11" s="25" t="s">
        <v>185</v>
      </c>
      <c r="D11" s="26">
        <f>+'3'!E86</f>
        <v>5800</v>
      </c>
      <c r="E11" s="25">
        <v>1</v>
      </c>
      <c r="F11" s="28">
        <f>+D11*E11</f>
        <v>5800</v>
      </c>
      <c r="G11" s="26">
        <v>35000</v>
      </c>
      <c r="H11" s="28">
        <f t="shared" si="1"/>
        <v>35000</v>
      </c>
      <c r="I11" s="82">
        <f t="shared" si="2"/>
        <v>0.8342857142857143</v>
      </c>
    </row>
    <row r="12" spans="1:10">
      <c r="A12" s="24">
        <v>8</v>
      </c>
      <c r="B12" s="8"/>
      <c r="C12" s="25"/>
      <c r="D12" s="26"/>
      <c r="E12" s="27"/>
      <c r="F12" s="28"/>
      <c r="G12" s="26"/>
      <c r="H12" s="28"/>
      <c r="I12" s="29"/>
    </row>
    <row r="13" spans="1:10">
      <c r="A13" s="24">
        <v>9</v>
      </c>
      <c r="B13" s="8"/>
      <c r="C13" s="25"/>
      <c r="D13" s="26"/>
      <c r="E13" s="27"/>
      <c r="F13" s="28"/>
      <c r="G13" s="26"/>
      <c r="H13" s="28"/>
      <c r="I13" s="29"/>
    </row>
    <row r="14" spans="1:10">
      <c r="A14" s="24">
        <v>10</v>
      </c>
      <c r="B14" s="8"/>
      <c r="C14" s="25"/>
      <c r="D14" s="26"/>
      <c r="E14" s="27"/>
      <c r="F14" s="28"/>
      <c r="G14" s="26"/>
      <c r="H14" s="28"/>
      <c r="I14" s="29"/>
    </row>
    <row r="15" spans="1:10">
      <c r="A15" s="24">
        <v>11</v>
      </c>
      <c r="B15" s="8"/>
      <c r="C15" s="25"/>
      <c r="D15" s="26"/>
      <c r="E15" s="27"/>
      <c r="F15" s="28"/>
      <c r="G15" s="26"/>
      <c r="H15" s="28"/>
      <c r="I15" s="29"/>
    </row>
    <row r="16" spans="1:10" ht="8.25" customHeight="1"/>
    <row r="17" spans="1:9" ht="15" customHeight="1">
      <c r="A17" s="169" t="s">
        <v>64</v>
      </c>
      <c r="B17" s="169"/>
      <c r="C17" s="169"/>
      <c r="D17" s="169"/>
      <c r="E17" s="169"/>
      <c r="G17" s="170" t="s">
        <v>65</v>
      </c>
      <c r="H17" s="170"/>
      <c r="I17" s="30">
        <f>SUM(F5:F15)</f>
        <v>257518.09523809527</v>
      </c>
    </row>
    <row r="18" spans="1:9" ht="15.75" customHeight="1">
      <c r="A18" s="169"/>
      <c r="B18" s="169"/>
      <c r="C18" s="169"/>
      <c r="D18" s="169"/>
      <c r="E18" s="169"/>
      <c r="G18" s="171" t="s">
        <v>66</v>
      </c>
      <c r="H18" s="171"/>
      <c r="I18" s="31">
        <f>SUM(H5:H15)</f>
        <v>530000</v>
      </c>
    </row>
    <row r="19" spans="1:9" ht="7.5" customHeight="1">
      <c r="A19" s="169" t="s">
        <v>67</v>
      </c>
      <c r="B19" s="169"/>
      <c r="C19" s="169"/>
      <c r="D19" s="169"/>
      <c r="E19" s="169"/>
      <c r="I19" s="32"/>
    </row>
    <row r="20" spans="1:9" ht="15" customHeight="1">
      <c r="A20" s="169"/>
      <c r="B20" s="169"/>
      <c r="C20" s="169"/>
      <c r="D20" s="169"/>
      <c r="E20" s="169"/>
      <c r="G20" s="170" t="s">
        <v>68</v>
      </c>
      <c r="H20" s="170"/>
      <c r="I20" s="30">
        <f>+I18-I17</f>
        <v>272481.90476190473</v>
      </c>
    </row>
    <row r="21" spans="1:9" ht="20.25" customHeight="1">
      <c r="A21" s="169" t="s">
        <v>69</v>
      </c>
      <c r="B21" s="169"/>
      <c r="C21" s="169"/>
      <c r="D21" s="169"/>
      <c r="E21" s="169"/>
    </row>
    <row r="22" spans="1:9" ht="12.75" customHeight="1">
      <c r="A22" s="169" t="s">
        <v>70</v>
      </c>
      <c r="B22" s="169"/>
      <c r="C22" s="169"/>
      <c r="D22" s="169"/>
      <c r="E22" s="169"/>
    </row>
    <row r="23" spans="1:9" ht="9" customHeight="1"/>
    <row r="24" spans="1:9" ht="15.75" customHeight="1">
      <c r="A24" s="121" t="s">
        <v>71</v>
      </c>
      <c r="B24" s="121"/>
      <c r="C24" s="121"/>
      <c r="D24" s="121"/>
      <c r="E24" s="121"/>
      <c r="F24" s="121"/>
      <c r="G24" s="121"/>
      <c r="H24" s="121"/>
      <c r="I24" s="121"/>
    </row>
    <row r="25" spans="1:9" ht="15" customHeight="1">
      <c r="A25" s="166" t="s">
        <v>72</v>
      </c>
      <c r="B25" s="166"/>
      <c r="C25" s="166"/>
      <c r="D25" s="166"/>
      <c r="E25" s="166"/>
      <c r="F25" s="166"/>
      <c r="G25" s="166"/>
      <c r="H25" s="166"/>
      <c r="I25" s="166"/>
    </row>
    <row r="26" spans="1:9" ht="15" customHeight="1">
      <c r="A26" s="161" t="s">
        <v>73</v>
      </c>
      <c r="B26" s="161"/>
      <c r="C26" s="161"/>
      <c r="D26" s="161"/>
      <c r="E26" s="161"/>
      <c r="F26" s="161"/>
      <c r="G26" s="163">
        <f>I18</f>
        <v>530000</v>
      </c>
      <c r="H26" s="163"/>
      <c r="I26" s="163"/>
    </row>
    <row r="27" spans="1:9" ht="15" customHeight="1">
      <c r="A27" s="161" t="s">
        <v>74</v>
      </c>
      <c r="B27" s="161"/>
      <c r="C27" s="161"/>
      <c r="D27" s="161"/>
      <c r="E27" s="161"/>
      <c r="F27" s="161"/>
      <c r="G27" s="163">
        <f>I17</f>
        <v>257518.09523809527</v>
      </c>
      <c r="H27" s="163"/>
      <c r="I27" s="163"/>
    </row>
    <row r="28" spans="1:9" ht="15" customHeight="1">
      <c r="A28" s="164" t="s">
        <v>75</v>
      </c>
      <c r="B28" s="164"/>
      <c r="C28" s="164"/>
      <c r="D28" s="164"/>
      <c r="E28" s="164"/>
      <c r="F28" s="164"/>
      <c r="G28" s="163">
        <f>G26-G27</f>
        <v>272481.90476190473</v>
      </c>
      <c r="H28" s="163"/>
      <c r="I28" s="163"/>
    </row>
    <row r="29" spans="1:9" ht="15" customHeight="1">
      <c r="A29" s="165" t="s">
        <v>76</v>
      </c>
      <c r="B29" s="165"/>
      <c r="C29" s="165"/>
      <c r="D29" s="165"/>
      <c r="E29" s="165"/>
      <c r="F29" s="165"/>
      <c r="G29" s="165"/>
      <c r="H29" s="165"/>
      <c r="I29" s="165"/>
    </row>
    <row r="30" spans="1:9" ht="15.75" customHeight="1">
      <c r="A30" s="161" t="s">
        <v>77</v>
      </c>
      <c r="B30" s="161"/>
      <c r="C30" s="161"/>
      <c r="D30" s="161"/>
      <c r="E30" s="161"/>
      <c r="F30" s="161"/>
      <c r="G30" s="156">
        <v>0</v>
      </c>
      <c r="H30" s="156"/>
      <c r="I30" s="156"/>
    </row>
    <row r="31" spans="1:9" ht="14.25" customHeight="1">
      <c r="A31" s="161" t="s">
        <v>78</v>
      </c>
      <c r="B31" s="161"/>
      <c r="C31" s="161"/>
      <c r="D31" s="161"/>
      <c r="E31" s="161"/>
      <c r="F31" s="161"/>
      <c r="G31" s="156">
        <v>0</v>
      </c>
      <c r="H31" s="156"/>
      <c r="I31" s="156"/>
    </row>
    <row r="32" spans="1:9" ht="14.25" customHeight="1">
      <c r="A32" s="161" t="s">
        <v>79</v>
      </c>
      <c r="B32" s="161"/>
      <c r="C32" s="161"/>
      <c r="D32" s="161"/>
      <c r="E32" s="161"/>
      <c r="F32" s="161"/>
      <c r="G32" s="156">
        <v>0</v>
      </c>
      <c r="H32" s="156"/>
      <c r="I32" s="156"/>
    </row>
    <row r="33" spans="1:12" ht="14.25" customHeight="1">
      <c r="A33" s="161" t="s">
        <v>80</v>
      </c>
      <c r="B33" s="161"/>
      <c r="C33" s="161"/>
      <c r="D33" s="161"/>
      <c r="E33" s="161"/>
      <c r="F33" s="161"/>
      <c r="G33" s="156">
        <v>10000</v>
      </c>
      <c r="H33" s="156"/>
      <c r="I33" s="156"/>
    </row>
    <row r="34" spans="1:12" ht="14.25" customHeight="1">
      <c r="A34" s="161" t="s">
        <v>81</v>
      </c>
      <c r="B34" s="161"/>
      <c r="C34" s="161"/>
      <c r="D34" s="161"/>
      <c r="E34" s="161"/>
      <c r="F34" s="161"/>
      <c r="G34" s="156">
        <v>20000</v>
      </c>
      <c r="H34" s="156"/>
      <c r="I34" s="156"/>
    </row>
    <row r="35" spans="1:12" ht="14.25" customHeight="1">
      <c r="A35" s="161" t="s">
        <v>82</v>
      </c>
      <c r="B35" s="161"/>
      <c r="C35" s="161"/>
      <c r="D35" s="161"/>
      <c r="E35" s="161"/>
      <c r="F35" s="161"/>
      <c r="G35" s="156">
        <v>0</v>
      </c>
      <c r="H35" s="156"/>
      <c r="I35" s="156"/>
    </row>
    <row r="36" spans="1:12" ht="14.25" customHeight="1">
      <c r="A36" s="161" t="s">
        <v>83</v>
      </c>
      <c r="B36" s="161"/>
      <c r="C36" s="161"/>
      <c r="D36" s="161"/>
      <c r="E36" s="161"/>
      <c r="F36" s="161"/>
      <c r="G36" s="162">
        <v>20000</v>
      </c>
      <c r="H36" s="162"/>
      <c r="I36" s="162"/>
    </row>
    <row r="37" spans="1:12" ht="12.75" customHeight="1">
      <c r="A37" s="161" t="s">
        <v>84</v>
      </c>
      <c r="B37" s="161"/>
      <c r="C37" s="161"/>
      <c r="D37" s="161"/>
      <c r="E37" s="161"/>
      <c r="F37" s="161"/>
      <c r="G37" s="156"/>
      <c r="H37" s="156"/>
      <c r="I37" s="156"/>
    </row>
    <row r="38" spans="1:12" ht="15.75" customHeight="1">
      <c r="A38" s="157" t="s">
        <v>85</v>
      </c>
      <c r="B38" s="157"/>
      <c r="C38" s="157"/>
      <c r="D38" s="157"/>
      <c r="E38" s="157"/>
      <c r="F38" s="157"/>
      <c r="G38" s="153">
        <f>SUM(G30:G37)</f>
        <v>50000</v>
      </c>
      <c r="H38" s="153"/>
      <c r="I38" s="153"/>
    </row>
    <row r="39" spans="1:12" ht="15.75" customHeight="1">
      <c r="A39" s="157" t="s">
        <v>86</v>
      </c>
      <c r="B39" s="157"/>
      <c r="C39" s="157"/>
      <c r="D39" s="157"/>
      <c r="E39" s="157"/>
      <c r="F39" s="157"/>
      <c r="G39" s="153">
        <f>G28-G38</f>
        <v>222481.90476190473</v>
      </c>
      <c r="H39" s="153"/>
      <c r="I39" s="153"/>
    </row>
    <row r="40" spans="1:12" ht="15.75" customHeight="1">
      <c r="A40" s="158" t="s">
        <v>87</v>
      </c>
      <c r="B40" s="158"/>
      <c r="C40" s="158"/>
      <c r="D40" s="158"/>
      <c r="E40" s="158"/>
      <c r="F40" s="158"/>
      <c r="G40" s="159">
        <f>+G39/I18</f>
        <v>0.41977717879604665</v>
      </c>
      <c r="H40" s="159"/>
      <c r="I40" s="159"/>
    </row>
    <row r="41" spans="1:12" ht="15" customHeight="1">
      <c r="A41" s="157" t="s">
        <v>88</v>
      </c>
      <c r="B41" s="157"/>
      <c r="C41" s="157"/>
      <c r="D41" s="157"/>
      <c r="E41" s="157"/>
      <c r="F41" s="157"/>
      <c r="G41" s="160">
        <v>140000</v>
      </c>
      <c r="H41" s="160"/>
      <c r="I41" s="160"/>
      <c r="L41" s="70"/>
    </row>
    <row r="42" spans="1:12" ht="15.75" customHeight="1">
      <c r="A42" s="154" t="s">
        <v>89</v>
      </c>
      <c r="B42" s="154"/>
      <c r="C42" s="154"/>
      <c r="D42" s="154"/>
      <c r="E42" s="154"/>
      <c r="F42" s="154"/>
      <c r="G42" s="153">
        <f>G39-G41</f>
        <v>82481.904761904734</v>
      </c>
      <c r="H42" s="153"/>
      <c r="I42" s="153"/>
      <c r="L42" s="70"/>
    </row>
    <row r="43" spans="1:12" ht="15.75" customHeight="1">
      <c r="A43" s="155" t="s">
        <v>90</v>
      </c>
      <c r="B43" s="155"/>
      <c r="C43" s="155"/>
      <c r="D43" s="155"/>
      <c r="E43" s="155"/>
      <c r="F43" s="155"/>
      <c r="G43" s="156">
        <v>0</v>
      </c>
      <c r="H43" s="156"/>
      <c r="I43" s="156"/>
      <c r="L43" s="70"/>
    </row>
    <row r="44" spans="1:12" ht="15.75" customHeight="1">
      <c r="A44" s="155" t="s">
        <v>91</v>
      </c>
      <c r="B44" s="155"/>
      <c r="C44" s="155"/>
      <c r="D44" s="155"/>
      <c r="E44" s="155"/>
      <c r="F44" s="155"/>
      <c r="G44" s="156">
        <v>0</v>
      </c>
      <c r="H44" s="156"/>
      <c r="I44" s="156"/>
      <c r="L44" s="70"/>
    </row>
    <row r="45" spans="1:12" ht="15.75" customHeight="1">
      <c r="A45" s="33" t="s">
        <v>92</v>
      </c>
      <c r="B45" s="33"/>
      <c r="C45" s="33"/>
      <c r="D45" s="33"/>
      <c r="E45" s="33"/>
      <c r="F45" s="33"/>
      <c r="G45" s="153">
        <f>G42+G43-G44</f>
        <v>82481.904761904734</v>
      </c>
      <c r="H45" s="153"/>
      <c r="I45" s="153"/>
      <c r="L45" s="70"/>
    </row>
    <row r="46" spans="1:12">
      <c r="L46" s="70"/>
    </row>
    <row r="47" spans="1:12">
      <c r="L47" s="70"/>
    </row>
    <row r="48" spans="1:12">
      <c r="L48" s="70"/>
    </row>
    <row r="49" spans="12:12">
      <c r="L49" s="71"/>
    </row>
  </sheetData>
  <sheetProtection selectLockedCells="1" selectUnlockedCells="1"/>
  <mergeCells count="50">
    <mergeCell ref="A25:I25"/>
    <mergeCell ref="A1:I1"/>
    <mergeCell ref="A2:I2"/>
    <mergeCell ref="A3:I3"/>
    <mergeCell ref="A17:E18"/>
    <mergeCell ref="G17:H17"/>
    <mergeCell ref="G18:H18"/>
    <mergeCell ref="A19:E20"/>
    <mergeCell ref="G20:H20"/>
    <mergeCell ref="A21:E21"/>
    <mergeCell ref="A22:E22"/>
    <mergeCell ref="A24:I24"/>
    <mergeCell ref="A32:F32"/>
    <mergeCell ref="G32:I32"/>
    <mergeCell ref="A26:F26"/>
    <mergeCell ref="G26:I26"/>
    <mergeCell ref="A27:F27"/>
    <mergeCell ref="G27:I27"/>
    <mergeCell ref="A28:F28"/>
    <mergeCell ref="G28:I28"/>
    <mergeCell ref="A29:I29"/>
    <mergeCell ref="A30:F30"/>
    <mergeCell ref="G30:I30"/>
    <mergeCell ref="A31:F31"/>
    <mergeCell ref="G31:I31"/>
    <mergeCell ref="A33:F33"/>
    <mergeCell ref="G33:I33"/>
    <mergeCell ref="A34:F34"/>
    <mergeCell ref="G34:I34"/>
    <mergeCell ref="A35:F35"/>
    <mergeCell ref="G35:I35"/>
    <mergeCell ref="A36:F36"/>
    <mergeCell ref="G36:I36"/>
    <mergeCell ref="A37:F37"/>
    <mergeCell ref="G37:I37"/>
    <mergeCell ref="A38:F38"/>
    <mergeCell ref="G38:I38"/>
    <mergeCell ref="A39:F39"/>
    <mergeCell ref="G39:I39"/>
    <mergeCell ref="A40:F40"/>
    <mergeCell ref="G40:I40"/>
    <mergeCell ref="A41:F41"/>
    <mergeCell ref="G41:I41"/>
    <mergeCell ref="G45:I45"/>
    <mergeCell ref="A42:F42"/>
    <mergeCell ref="G42:I42"/>
    <mergeCell ref="A43:F43"/>
    <mergeCell ref="G43:I43"/>
    <mergeCell ref="A44:F44"/>
    <mergeCell ref="G44:I44"/>
  </mergeCells>
  <phoneticPr fontId="38" type="noConversion"/>
  <printOptions horizontalCentered="1"/>
  <pageMargins left="0.59027777777777779" right="0.27569444444444446" top="0.62986111111111109" bottom="0.55138888888888893"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3"/>
  <sheetViews>
    <sheetView topLeftCell="A29" zoomScale="125" zoomScaleNormal="125" zoomScalePageLayoutView="125" workbookViewId="0">
      <selection activeCell="B43" sqref="B43"/>
    </sheetView>
  </sheetViews>
  <sheetFormatPr baseColWidth="10" defaultColWidth="11" defaultRowHeight="14" x14ac:dyDescent="0"/>
  <cols>
    <col min="1" max="1" width="27.1640625" style="10" customWidth="1"/>
    <col min="2" max="2" width="13" style="10" customWidth="1"/>
    <col min="3" max="3" width="17.6640625" style="10" customWidth="1"/>
    <col min="4" max="4" width="14.1640625" style="10" customWidth="1"/>
    <col min="5" max="5" width="13.5" style="10" customWidth="1"/>
    <col min="6" max="16384" width="11" style="10"/>
  </cols>
  <sheetData>
    <row r="1" spans="1:5" ht="87" customHeight="1">
      <c r="A1" s="182" t="s">
        <v>93</v>
      </c>
      <c r="B1" s="182"/>
      <c r="C1" s="182"/>
      <c r="D1" s="182"/>
      <c r="E1" s="182"/>
    </row>
    <row r="2" spans="1:5" ht="13.5" customHeight="1">
      <c r="A2" s="183" t="s">
        <v>94</v>
      </c>
      <c r="B2" s="183"/>
      <c r="C2" s="183"/>
      <c r="D2" s="183"/>
      <c r="E2" s="183"/>
    </row>
    <row r="3" spans="1:5">
      <c r="A3" s="184" t="s">
        <v>95</v>
      </c>
      <c r="B3" s="184"/>
      <c r="C3" s="185" t="s">
        <v>96</v>
      </c>
      <c r="D3" s="185"/>
      <c r="E3" s="185"/>
    </row>
    <row r="4" spans="1:5">
      <c r="A4" s="180" t="s">
        <v>97</v>
      </c>
      <c r="B4" s="180"/>
      <c r="C4" s="181" t="s">
        <v>98</v>
      </c>
      <c r="D4" s="181"/>
      <c r="E4" s="181"/>
    </row>
    <row r="5" spans="1:5">
      <c r="A5" s="34" t="s">
        <v>99</v>
      </c>
      <c r="B5" s="35">
        <v>0</v>
      </c>
      <c r="C5" s="36" t="s">
        <v>100</v>
      </c>
      <c r="D5" s="37"/>
      <c r="E5" s="38">
        <v>1000000</v>
      </c>
    </row>
    <row r="6" spans="1:5">
      <c r="A6" s="34" t="s">
        <v>101</v>
      </c>
      <c r="B6" s="35">
        <v>0</v>
      </c>
      <c r="C6" s="179" t="s">
        <v>102</v>
      </c>
      <c r="D6" s="179"/>
      <c r="E6" s="38">
        <v>0</v>
      </c>
    </row>
    <row r="7" spans="1:5">
      <c r="A7" s="34" t="s">
        <v>103</v>
      </c>
      <c r="B7" s="35">
        <v>0</v>
      </c>
      <c r="C7" s="179" t="s">
        <v>104</v>
      </c>
      <c r="D7" s="179"/>
      <c r="E7" s="38">
        <v>0</v>
      </c>
    </row>
    <row r="8" spans="1:5" ht="12.75" customHeight="1">
      <c r="A8" s="34" t="s">
        <v>105</v>
      </c>
      <c r="B8" s="35">
        <v>874000</v>
      </c>
      <c r="C8" s="175" t="s">
        <v>106</v>
      </c>
      <c r="D8" s="175"/>
      <c r="E8" s="186">
        <f>SUM(E5:E7)</f>
        <v>1000000</v>
      </c>
    </row>
    <row r="9" spans="1:5">
      <c r="A9" s="34" t="s">
        <v>107</v>
      </c>
      <c r="B9" s="35">
        <v>0</v>
      </c>
      <c r="C9" s="175"/>
      <c r="D9" s="175"/>
      <c r="E9" s="186"/>
    </row>
    <row r="10" spans="1:5">
      <c r="A10" s="34" t="s">
        <v>108</v>
      </c>
      <c r="B10" s="35">
        <v>2595000</v>
      </c>
      <c r="C10" s="187" t="s">
        <v>109</v>
      </c>
      <c r="D10" s="187"/>
      <c r="E10" s="39"/>
    </row>
    <row r="11" spans="1:5" ht="14.25" customHeight="1">
      <c r="A11" s="34" t="s">
        <v>110</v>
      </c>
      <c r="B11" s="35">
        <v>0</v>
      </c>
      <c r="C11" s="179" t="s">
        <v>111</v>
      </c>
      <c r="D11" s="179"/>
      <c r="E11" s="38">
        <v>0</v>
      </c>
    </row>
    <row r="12" spans="1:5" ht="14.25" customHeight="1">
      <c r="A12" s="177" t="s">
        <v>112</v>
      </c>
      <c r="B12" s="178">
        <f>SUM(B5:B11)</f>
        <v>3469000</v>
      </c>
      <c r="C12" s="179" t="s">
        <v>104</v>
      </c>
      <c r="D12" s="179"/>
      <c r="E12" s="38">
        <v>0</v>
      </c>
    </row>
    <row r="13" spans="1:5" ht="24.5" customHeight="1">
      <c r="A13" s="177"/>
      <c r="B13" s="178"/>
      <c r="C13" s="175" t="s">
        <v>113</v>
      </c>
      <c r="D13" s="175"/>
      <c r="E13" s="40">
        <f>SUM(E11:E12)</f>
        <v>0</v>
      </c>
    </row>
    <row r="14" spans="1:5" ht="15" customHeight="1">
      <c r="A14" s="180" t="s">
        <v>18</v>
      </c>
      <c r="B14" s="180"/>
      <c r="C14" s="181" t="s">
        <v>114</v>
      </c>
      <c r="D14" s="181"/>
      <c r="E14" s="40">
        <f>+E8+E13</f>
        <v>1000000</v>
      </c>
    </row>
    <row r="15" spans="1:5">
      <c r="A15" s="34" t="s">
        <v>115</v>
      </c>
      <c r="B15" s="41">
        <v>0</v>
      </c>
      <c r="C15" s="173" t="s">
        <v>116</v>
      </c>
      <c r="D15" s="173"/>
      <c r="E15" s="42"/>
    </row>
    <row r="16" spans="1:5">
      <c r="A16" s="34" t="s">
        <v>117</v>
      </c>
      <c r="B16" s="41">
        <v>0</v>
      </c>
      <c r="C16" s="173"/>
      <c r="D16" s="173"/>
      <c r="E16" s="43"/>
    </row>
    <row r="17" spans="1:6">
      <c r="A17" s="34" t="s">
        <v>118</v>
      </c>
      <c r="B17" s="41">
        <v>0</v>
      </c>
      <c r="C17" s="173"/>
      <c r="D17" s="173"/>
      <c r="E17" s="44"/>
    </row>
    <row r="18" spans="1:6">
      <c r="A18" s="34" t="s">
        <v>119</v>
      </c>
      <c r="B18" s="41">
        <f>+'2'!D25</f>
        <v>111000</v>
      </c>
      <c r="C18" s="174" t="s">
        <v>120</v>
      </c>
      <c r="D18" s="174"/>
      <c r="E18" s="45">
        <f>+B22-E14</f>
        <v>2580000</v>
      </c>
    </row>
    <row r="19" spans="1:6" ht="12.75" customHeight="1">
      <c r="A19" s="34" t="s">
        <v>121</v>
      </c>
      <c r="B19" s="41">
        <v>0</v>
      </c>
      <c r="C19" s="175" t="s">
        <v>122</v>
      </c>
      <c r="D19" s="175"/>
      <c r="E19" s="46">
        <f>+E18</f>
        <v>2580000</v>
      </c>
    </row>
    <row r="20" spans="1:6">
      <c r="A20" s="34" t="s">
        <v>123</v>
      </c>
      <c r="B20" s="41">
        <v>0</v>
      </c>
      <c r="C20" s="175"/>
      <c r="D20" s="175"/>
      <c r="E20" s="47"/>
    </row>
    <row r="21" spans="1:6" ht="12.75" customHeight="1">
      <c r="A21" s="48" t="s">
        <v>124</v>
      </c>
      <c r="B21" s="49">
        <f>SUM(B15:B20)</f>
        <v>111000</v>
      </c>
      <c r="C21" s="175" t="s">
        <v>125</v>
      </c>
      <c r="D21" s="175"/>
      <c r="E21" s="50">
        <f>+E14+E19</f>
        <v>3580000</v>
      </c>
    </row>
    <row r="22" spans="1:6">
      <c r="A22" s="51" t="s">
        <v>126</v>
      </c>
      <c r="B22" s="49">
        <f>+B12+B21</f>
        <v>3580000</v>
      </c>
      <c r="C22" s="175"/>
      <c r="D22" s="175"/>
      <c r="E22" s="52"/>
    </row>
    <row r="23" spans="1:6" ht="6.75" customHeight="1"/>
    <row r="24" spans="1:6" ht="15" customHeight="1">
      <c r="A24" s="102" t="s">
        <v>127</v>
      </c>
      <c r="B24" s="102"/>
      <c r="C24" s="102"/>
      <c r="D24" s="102"/>
      <c r="E24" s="102"/>
    </row>
    <row r="25" spans="1:6">
      <c r="A25" s="53" t="s">
        <v>128</v>
      </c>
      <c r="B25" s="54" t="s">
        <v>129</v>
      </c>
      <c r="C25" s="54" t="s">
        <v>130</v>
      </c>
      <c r="D25" s="54" t="s">
        <v>131</v>
      </c>
      <c r="E25" s="54"/>
    </row>
    <row r="26" spans="1:6">
      <c r="A26" s="55" t="s">
        <v>132</v>
      </c>
      <c r="B26" s="56">
        <v>0</v>
      </c>
      <c r="C26" s="56">
        <f>B43</f>
        <v>82481.904761904734</v>
      </c>
      <c r="D26" s="56">
        <f>C43</f>
        <v>163188.62857142847</v>
      </c>
      <c r="E26" s="56">
        <f>D43</f>
        <v>243895.35238095222</v>
      </c>
    </row>
    <row r="27" spans="1:6" ht="15" customHeight="1">
      <c r="A27" s="53" t="s">
        <v>133</v>
      </c>
      <c r="B27" s="176" t="s">
        <v>134</v>
      </c>
      <c r="C27" s="176"/>
      <c r="D27" s="176"/>
      <c r="E27" s="176"/>
    </row>
    <row r="28" spans="1:6">
      <c r="A28" s="55" t="s">
        <v>135</v>
      </c>
      <c r="B28" s="56">
        <f>'4'!G26</f>
        <v>530000</v>
      </c>
      <c r="C28" s="56">
        <f>(B28*2%)+B28</f>
        <v>540600</v>
      </c>
      <c r="D28" s="56">
        <f>C28</f>
        <v>540600</v>
      </c>
      <c r="E28" s="56">
        <f>D28</f>
        <v>540600</v>
      </c>
    </row>
    <row r="29" spans="1:6">
      <c r="A29" s="55" t="s">
        <v>136</v>
      </c>
      <c r="B29" s="56">
        <f>'4'!G43</f>
        <v>0</v>
      </c>
      <c r="C29" s="56">
        <f>+B29</f>
        <v>0</v>
      </c>
      <c r="D29" s="56">
        <f>C29</f>
        <v>0</v>
      </c>
      <c r="E29" s="56">
        <f>D29</f>
        <v>0</v>
      </c>
    </row>
    <row r="30" spans="1:6">
      <c r="A30" s="53" t="s">
        <v>137</v>
      </c>
      <c r="B30" s="40">
        <f>SUM(B26:B29)</f>
        <v>530000</v>
      </c>
      <c r="C30" s="40">
        <f>C26+C28+C29</f>
        <v>623081.90476190473</v>
      </c>
      <c r="D30" s="40">
        <f>SUM(D26:D29)</f>
        <v>703788.62857142847</v>
      </c>
      <c r="E30" s="40">
        <f>SUM(E26:E29)</f>
        <v>784495.35238095222</v>
      </c>
      <c r="F30" s="57"/>
    </row>
    <row r="31" spans="1:6" ht="15" customHeight="1">
      <c r="A31" s="53" t="s">
        <v>138</v>
      </c>
      <c r="B31" s="172"/>
      <c r="C31" s="172"/>
      <c r="D31" s="172"/>
      <c r="E31" s="172"/>
      <c r="F31" s="57"/>
    </row>
    <row r="32" spans="1:6">
      <c r="A32" s="55" t="s">
        <v>139</v>
      </c>
      <c r="B32" s="56">
        <f>'4'!I17</f>
        <v>257518.09523809527</v>
      </c>
      <c r="C32" s="56">
        <f>(B32*1%)+B32</f>
        <v>260093.27619047623</v>
      </c>
      <c r="D32" s="56">
        <f t="shared" ref="D32:E37" si="0">C32</f>
        <v>260093.27619047623</v>
      </c>
      <c r="E32" s="56">
        <f t="shared" si="0"/>
        <v>260093.27619047623</v>
      </c>
      <c r="F32" s="57"/>
    </row>
    <row r="33" spans="1:5">
      <c r="A33" s="55" t="s">
        <v>140</v>
      </c>
      <c r="B33" s="56">
        <f>'4'!G30</f>
        <v>0</v>
      </c>
      <c r="C33" s="56">
        <f>B33</f>
        <v>0</v>
      </c>
      <c r="D33" s="56">
        <f t="shared" si="0"/>
        <v>0</v>
      </c>
      <c r="E33" s="56">
        <f t="shared" si="0"/>
        <v>0</v>
      </c>
    </row>
    <row r="34" spans="1:5">
      <c r="A34" s="55" t="s">
        <v>141</v>
      </c>
      <c r="B34" s="56">
        <f>'4'!G31</f>
        <v>0</v>
      </c>
      <c r="C34" s="56">
        <f>B34</f>
        <v>0</v>
      </c>
      <c r="D34" s="56">
        <f t="shared" si="0"/>
        <v>0</v>
      </c>
      <c r="E34" s="56">
        <f t="shared" si="0"/>
        <v>0</v>
      </c>
    </row>
    <row r="35" spans="1:5">
      <c r="A35" s="55" t="s">
        <v>142</v>
      </c>
      <c r="B35" s="56">
        <f>'4'!G32</f>
        <v>0</v>
      </c>
      <c r="C35" s="56">
        <f>B35</f>
        <v>0</v>
      </c>
      <c r="D35" s="56">
        <f t="shared" si="0"/>
        <v>0</v>
      </c>
      <c r="E35" s="56">
        <f t="shared" si="0"/>
        <v>0</v>
      </c>
    </row>
    <row r="36" spans="1:5">
      <c r="A36" s="55" t="s">
        <v>143</v>
      </c>
      <c r="B36" s="56">
        <f>'4'!G33</f>
        <v>10000</v>
      </c>
      <c r="C36" s="56">
        <f>B36</f>
        <v>10000</v>
      </c>
      <c r="D36" s="56">
        <f t="shared" si="0"/>
        <v>10000</v>
      </c>
      <c r="E36" s="56">
        <f t="shared" si="0"/>
        <v>10000</v>
      </c>
    </row>
    <row r="37" spans="1:5">
      <c r="A37" s="55" t="s">
        <v>144</v>
      </c>
      <c r="B37" s="56">
        <f>'4'!G34</f>
        <v>20000</v>
      </c>
      <c r="C37" s="56">
        <f>B37</f>
        <v>20000</v>
      </c>
      <c r="D37" s="56">
        <f t="shared" si="0"/>
        <v>20000</v>
      </c>
      <c r="E37" s="56">
        <f t="shared" si="0"/>
        <v>20000</v>
      </c>
    </row>
    <row r="38" spans="1:5">
      <c r="A38" s="55" t="s">
        <v>145</v>
      </c>
      <c r="B38" s="56">
        <f>'4'!G35</f>
        <v>0</v>
      </c>
      <c r="C38" s="56">
        <f>+'1'!B20</f>
        <v>0</v>
      </c>
      <c r="D38" s="56">
        <f>+'1'!B20</f>
        <v>0</v>
      </c>
      <c r="E38" s="56">
        <f>+'1'!B20</f>
        <v>0</v>
      </c>
    </row>
    <row r="39" spans="1:5">
      <c r="A39" s="55" t="s">
        <v>146</v>
      </c>
      <c r="B39" s="56">
        <f>'4'!G36</f>
        <v>20000</v>
      </c>
      <c r="C39" s="56">
        <f>B39</f>
        <v>20000</v>
      </c>
      <c r="D39" s="56">
        <f>C39</f>
        <v>20000</v>
      </c>
      <c r="E39" s="56">
        <f>D39</f>
        <v>20000</v>
      </c>
    </row>
    <row r="40" spans="1:5">
      <c r="A40" s="55" t="s">
        <v>147</v>
      </c>
      <c r="B40" s="56">
        <f>'4'!G37</f>
        <v>0</v>
      </c>
      <c r="C40" s="56">
        <f>B40</f>
        <v>0</v>
      </c>
      <c r="D40" s="56"/>
      <c r="E40" s="56">
        <f>D40</f>
        <v>0</v>
      </c>
    </row>
    <row r="41" spans="1:5">
      <c r="A41" s="55" t="s">
        <v>148</v>
      </c>
      <c r="B41" s="56">
        <f>'4'!G41</f>
        <v>140000</v>
      </c>
      <c r="C41" s="56">
        <f>(B41*7%)+B41</f>
        <v>149800</v>
      </c>
      <c r="D41" s="56">
        <f>C41</f>
        <v>149800</v>
      </c>
      <c r="E41" s="56">
        <f>D41</f>
        <v>149800</v>
      </c>
    </row>
    <row r="42" spans="1:5">
      <c r="A42" s="33" t="s">
        <v>149</v>
      </c>
      <c r="B42" s="40">
        <f>SUM(B32:B41)</f>
        <v>447518.09523809527</v>
      </c>
      <c r="C42" s="40">
        <f>SUM(C32:C41)</f>
        <v>459893.27619047626</v>
      </c>
      <c r="D42" s="40">
        <f>SUM(D32:D41)</f>
        <v>459893.27619047626</v>
      </c>
      <c r="E42" s="40">
        <f>SUM(E32:E41)</f>
        <v>459893.27619047626</v>
      </c>
    </row>
    <row r="43" spans="1:5">
      <c r="A43" s="33" t="s">
        <v>150</v>
      </c>
      <c r="B43" s="40">
        <f>B30-B42</f>
        <v>82481.904761904734</v>
      </c>
      <c r="C43" s="40">
        <f>C30-C42</f>
        <v>163188.62857142847</v>
      </c>
      <c r="D43" s="40">
        <f>D30-D42</f>
        <v>243895.35238095222</v>
      </c>
      <c r="E43" s="40">
        <f>E30-E42</f>
        <v>324602.07619047596</v>
      </c>
    </row>
  </sheetData>
  <sheetProtection selectLockedCells="1" selectUnlockedCells="1"/>
  <mergeCells count="25">
    <mergeCell ref="C11:D11"/>
    <mergeCell ref="A1:E1"/>
    <mergeCell ref="A2:E2"/>
    <mergeCell ref="A3:B3"/>
    <mergeCell ref="C3:E3"/>
    <mergeCell ref="A4:B4"/>
    <mergeCell ref="C4:E4"/>
    <mergeCell ref="C6:D6"/>
    <mergeCell ref="C7:D7"/>
    <mergeCell ref="C8:D9"/>
    <mergeCell ref="E8:E9"/>
    <mergeCell ref="C10:D10"/>
    <mergeCell ref="A12:A13"/>
    <mergeCell ref="B12:B13"/>
    <mergeCell ref="C12:D12"/>
    <mergeCell ref="C13:D13"/>
    <mergeCell ref="A14:B14"/>
    <mergeCell ref="C14:D14"/>
    <mergeCell ref="B31:E31"/>
    <mergeCell ref="C15:D17"/>
    <mergeCell ref="C18:D18"/>
    <mergeCell ref="C19:D20"/>
    <mergeCell ref="C21:D22"/>
    <mergeCell ref="A24:E24"/>
    <mergeCell ref="B27:E27"/>
  </mergeCells>
  <phoneticPr fontId="38" type="noConversion"/>
  <printOptions horizontalCentered="1"/>
  <pageMargins left="0.35416666666666669" right="0.39374999999999999" top="0.59027777777777779" bottom="0.62986111111111109"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zoomScale="125" zoomScaleNormal="125" zoomScalePageLayoutView="125" workbookViewId="0">
      <selection activeCell="B11" sqref="B11"/>
    </sheetView>
  </sheetViews>
  <sheetFormatPr baseColWidth="10" defaultRowHeight="14" x14ac:dyDescent="0"/>
  <cols>
    <col min="1" max="1" width="36.33203125" style="92" customWidth="1"/>
    <col min="2" max="2" width="20.6640625" customWidth="1"/>
    <col min="3" max="4" width="9" customWidth="1"/>
  </cols>
  <sheetData>
    <row r="1" spans="1:4" ht="85" customHeight="1">
      <c r="A1" s="143" t="s">
        <v>0</v>
      </c>
      <c r="B1" s="143"/>
      <c r="C1" s="143"/>
      <c r="D1" s="143"/>
    </row>
    <row r="2" spans="1:4" ht="15.75" customHeight="1">
      <c r="A2" s="167" t="s">
        <v>151</v>
      </c>
      <c r="B2" s="167"/>
      <c r="C2" s="167"/>
      <c r="D2" s="167"/>
    </row>
    <row r="3" spans="1:4" ht="15">
      <c r="A3" s="87" t="s">
        <v>152</v>
      </c>
      <c r="B3" s="58" t="s">
        <v>20</v>
      </c>
      <c r="C3" s="59" t="s">
        <v>153</v>
      </c>
      <c r="D3" s="59" t="s">
        <v>154</v>
      </c>
    </row>
    <row r="4" spans="1:4" ht="15">
      <c r="A4" s="88" t="s">
        <v>155</v>
      </c>
      <c r="B4" s="60"/>
      <c r="C4" s="61"/>
      <c r="D4" s="61"/>
    </row>
    <row r="5" spans="1:4" ht="15">
      <c r="A5" s="88" t="s">
        <v>156</v>
      </c>
      <c r="B5" s="60"/>
      <c r="C5" s="61"/>
      <c r="D5" s="61"/>
    </row>
    <row r="6" spans="1:4" ht="15">
      <c r="A6" s="88" t="s">
        <v>157</v>
      </c>
      <c r="B6" s="60"/>
      <c r="C6" s="61"/>
      <c r="D6" s="61"/>
    </row>
    <row r="7" spans="1:4" ht="15">
      <c r="A7" s="190"/>
      <c r="B7" s="190"/>
      <c r="C7" s="190"/>
      <c r="D7" s="190"/>
    </row>
    <row r="8" spans="1:4" ht="15">
      <c r="A8" s="87" t="s">
        <v>158</v>
      </c>
      <c r="B8" s="60"/>
      <c r="C8" s="61"/>
      <c r="D8" s="61"/>
    </row>
    <row r="9" spans="1:4" ht="15">
      <c r="A9" s="89" t="s">
        <v>159</v>
      </c>
      <c r="B9" s="62" t="s">
        <v>160</v>
      </c>
      <c r="C9" s="61"/>
      <c r="D9" s="61"/>
    </row>
    <row r="10" spans="1:4" ht="15">
      <c r="A10" s="88"/>
      <c r="B10" s="60"/>
      <c r="C10" s="61"/>
      <c r="D10" s="61"/>
    </row>
    <row r="11" spans="1:4" ht="15" customHeight="1">
      <c r="A11" s="88"/>
      <c r="B11" s="83"/>
      <c r="C11" s="61"/>
      <c r="D11" s="61"/>
    </row>
    <row r="12" spans="1:4" ht="15" customHeight="1">
      <c r="A12" s="190"/>
      <c r="B12" s="190"/>
      <c r="C12" s="190"/>
      <c r="D12" s="190"/>
    </row>
    <row r="13" spans="1:4" ht="15">
      <c r="A13" s="87" t="s">
        <v>161</v>
      </c>
      <c r="B13" s="63"/>
      <c r="C13" s="61"/>
      <c r="D13" s="61"/>
    </row>
    <row r="14" spans="1:4" ht="15.75" customHeight="1">
      <c r="A14" s="89" t="s">
        <v>159</v>
      </c>
      <c r="B14" s="62" t="s">
        <v>160</v>
      </c>
      <c r="C14" s="61"/>
      <c r="D14" s="61"/>
    </row>
    <row r="15" spans="1:4" ht="15">
      <c r="A15" s="88" t="s">
        <v>215</v>
      </c>
      <c r="B15" s="60">
        <v>3137416441</v>
      </c>
      <c r="C15" s="61"/>
      <c r="D15" s="61"/>
    </row>
    <row r="16" spans="1:4" ht="15">
      <c r="A16" s="88" t="s">
        <v>195</v>
      </c>
      <c r="B16" s="60">
        <v>3218208</v>
      </c>
      <c r="C16" s="61"/>
      <c r="D16" s="61"/>
    </row>
    <row r="17" spans="1:4" ht="15">
      <c r="A17" s="190"/>
      <c r="B17" s="190"/>
      <c r="C17" s="190"/>
      <c r="D17" s="190"/>
    </row>
    <row r="18" spans="1:4" ht="15">
      <c r="A18" s="88" t="s">
        <v>162</v>
      </c>
      <c r="B18" s="63"/>
      <c r="C18" s="61"/>
      <c r="D18" s="61"/>
    </row>
    <row r="19" spans="1:4" ht="15">
      <c r="A19" s="88" t="s">
        <v>163</v>
      </c>
      <c r="B19" s="63"/>
      <c r="C19" s="61"/>
      <c r="D19" s="61"/>
    </row>
    <row r="20" spans="1:4" ht="9.75" customHeight="1">
      <c r="A20" s="90"/>
      <c r="B20" s="64"/>
      <c r="C20" s="65"/>
      <c r="D20" s="65"/>
    </row>
    <row r="21" spans="1:4" ht="62.25" customHeight="1">
      <c r="A21" s="188" t="s">
        <v>164</v>
      </c>
      <c r="B21" s="188"/>
      <c r="C21" s="188"/>
      <c r="D21" s="188"/>
    </row>
    <row r="22" spans="1:4" ht="35.75" customHeight="1">
      <c r="A22" s="91" t="s">
        <v>165</v>
      </c>
      <c r="B22" s="86"/>
      <c r="C22" s="86"/>
      <c r="D22" s="86"/>
    </row>
    <row r="23" spans="1:4" ht="15" customHeight="1">
      <c r="A23" s="189"/>
      <c r="B23" s="189"/>
      <c r="C23" s="189"/>
      <c r="D23" s="189"/>
    </row>
    <row r="24" spans="1:4">
      <c r="A24" s="66" t="s">
        <v>212</v>
      </c>
      <c r="B24" s="67"/>
      <c r="C24" s="67"/>
      <c r="D24" s="67"/>
    </row>
    <row r="25" spans="1:4" ht="42" customHeight="1">
      <c r="A25" s="90" t="s">
        <v>194</v>
      </c>
      <c r="B25" s="85"/>
      <c r="C25" s="85"/>
      <c r="D25" s="85"/>
    </row>
  </sheetData>
  <sheetProtection selectLockedCells="1" selectUnlockedCells="1"/>
  <mergeCells count="7">
    <mergeCell ref="A1:D1"/>
    <mergeCell ref="A2:D2"/>
    <mergeCell ref="A21:D21"/>
    <mergeCell ref="A23:D23"/>
    <mergeCell ref="A7:D7"/>
    <mergeCell ref="A12:D12"/>
    <mergeCell ref="A17:D17"/>
  </mergeCells>
  <phoneticPr fontId="38" type="noConversion"/>
  <printOptions horizontalCentered="1"/>
  <pageMargins left="1.4958333333333333" right="0.70833333333333337" top="0.55138888888888893" bottom="0.55138888888888893" header="0.51180555555555551" footer="0.51180555555555551"/>
  <pageSetup fitToHeight="3"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1</vt:lpstr>
      <vt:lpstr>2</vt:lpstr>
      <vt:lpstr>3</vt:lpstr>
      <vt:lpstr>4</vt:lpstr>
      <vt:lpstr>5</vt:lpstr>
      <vt:lpst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RIC</cp:lastModifiedBy>
  <cp:lastPrinted>2014-12-18T14:43:30Z</cp:lastPrinted>
  <dcterms:created xsi:type="dcterms:W3CDTF">2014-10-23T20:18:51Z</dcterms:created>
  <dcterms:modified xsi:type="dcterms:W3CDTF">2014-12-23T11:08:48Z</dcterms:modified>
</cp:coreProperties>
</file>