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20" yWindow="0" windowWidth="22820" windowHeight="17300"/>
  </bookViews>
  <sheets>
    <sheet name="1" sheetId="1" r:id="rId1"/>
    <sheet name="2" sheetId="2" r:id="rId2"/>
    <sheet name="3" sheetId="3" r:id="rId3"/>
    <sheet name="4" sheetId="4" r:id="rId4"/>
    <sheet name="5" sheetId="5" r:id="rId5"/>
    <sheet name="6" sheetId="6" r:id="rId6"/>
  </sheets>
  <definedNames>
    <definedName name="_xlnm.Print_Area" localSheetId="0">'1'!$A$1:$D$45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4" l="1"/>
  <c r="F6" i="4"/>
  <c r="F7" i="4"/>
  <c r="F8" i="4"/>
  <c r="F9" i="4"/>
  <c r="F10" i="4"/>
  <c r="F11" i="4"/>
  <c r="I17" i="4"/>
  <c r="B32" i="5"/>
  <c r="B33" i="5"/>
  <c r="B34" i="5"/>
  <c r="B35" i="5"/>
  <c r="B36" i="5"/>
  <c r="B37" i="5"/>
  <c r="B38" i="5"/>
  <c r="B39" i="5"/>
  <c r="B40" i="5"/>
  <c r="B41" i="5"/>
  <c r="B42" i="5"/>
  <c r="C81" i="3"/>
  <c r="B81" i="3"/>
  <c r="A81" i="3"/>
  <c r="C20" i="3"/>
  <c r="C32" i="3"/>
  <c r="C44" i="3"/>
  <c r="C56" i="3"/>
  <c r="C68" i="3"/>
  <c r="C80" i="3"/>
  <c r="B80" i="3"/>
  <c r="A80" i="3"/>
  <c r="C79" i="3"/>
  <c r="B79" i="3"/>
  <c r="A79" i="3"/>
  <c r="C21" i="3"/>
  <c r="C33" i="3"/>
  <c r="C45" i="3"/>
  <c r="C57" i="3"/>
  <c r="C69" i="3"/>
  <c r="B21" i="3"/>
  <c r="B33" i="3"/>
  <c r="B45" i="3"/>
  <c r="B57" i="3"/>
  <c r="B69" i="3"/>
  <c r="A21" i="3"/>
  <c r="A33" i="3"/>
  <c r="A45" i="3"/>
  <c r="A57" i="3"/>
  <c r="A69" i="3"/>
  <c r="B20" i="3"/>
  <c r="B32" i="3"/>
  <c r="B44" i="3"/>
  <c r="B56" i="3"/>
  <c r="B68" i="3"/>
  <c r="A20" i="3"/>
  <c r="A32" i="3"/>
  <c r="A44" i="3"/>
  <c r="A56" i="3"/>
  <c r="A68" i="3"/>
  <c r="C19" i="3"/>
  <c r="C31" i="3"/>
  <c r="C43" i="3"/>
  <c r="C55" i="3"/>
  <c r="C67" i="3"/>
  <c r="B19" i="3"/>
  <c r="B31" i="3"/>
  <c r="B43" i="3"/>
  <c r="B55" i="3"/>
  <c r="B67" i="3"/>
  <c r="A19" i="3"/>
  <c r="A31" i="3"/>
  <c r="A43" i="3"/>
  <c r="A55" i="3"/>
  <c r="A67" i="3"/>
  <c r="D24" i="2"/>
  <c r="D23" i="2"/>
  <c r="D22" i="2"/>
  <c r="D25" i="2"/>
  <c r="D39" i="1"/>
  <c r="H5" i="4"/>
  <c r="H6" i="4"/>
  <c r="H7" i="4"/>
  <c r="H8" i="4"/>
  <c r="H9" i="4"/>
  <c r="H10" i="4"/>
  <c r="H11" i="4"/>
  <c r="I18" i="4"/>
  <c r="G26" i="4"/>
  <c r="B28" i="5"/>
  <c r="D40" i="1"/>
  <c r="D43" i="1"/>
  <c r="D24" i="1"/>
  <c r="D25" i="1"/>
  <c r="D26" i="1"/>
  <c r="D27" i="1"/>
  <c r="D28" i="1"/>
  <c r="D29" i="1"/>
  <c r="D30" i="1"/>
  <c r="D34" i="1"/>
  <c r="D33" i="1"/>
  <c r="D35" i="1"/>
  <c r="D7" i="3"/>
  <c r="E7" i="3"/>
  <c r="E8" i="3"/>
  <c r="E9" i="3"/>
  <c r="E10" i="3"/>
  <c r="D5" i="4"/>
  <c r="E19" i="3"/>
  <c r="E20" i="3"/>
  <c r="E21" i="3"/>
  <c r="E22" i="3"/>
  <c r="E23" i="3"/>
  <c r="D6" i="4"/>
  <c r="D31" i="3"/>
  <c r="E31" i="3"/>
  <c r="E32" i="3"/>
  <c r="E33" i="3"/>
  <c r="E34" i="3"/>
  <c r="E35" i="3"/>
  <c r="D7" i="4"/>
  <c r="D43" i="3"/>
  <c r="E43" i="3"/>
  <c r="E44" i="3"/>
  <c r="E45" i="3"/>
  <c r="E46" i="3"/>
  <c r="E47" i="3"/>
  <c r="D8" i="4"/>
  <c r="D55" i="3"/>
  <c r="E55" i="3"/>
  <c r="E56" i="3"/>
  <c r="E57" i="3"/>
  <c r="E58" i="3"/>
  <c r="E59" i="3"/>
  <c r="D9" i="4"/>
  <c r="D67" i="3"/>
  <c r="E67" i="3"/>
  <c r="E68" i="3"/>
  <c r="E69" i="3"/>
  <c r="E70" i="3"/>
  <c r="E71" i="3"/>
  <c r="D10" i="4"/>
  <c r="D79" i="3"/>
  <c r="E79" i="3"/>
  <c r="E80" i="3"/>
  <c r="E81" i="3"/>
  <c r="E82" i="3"/>
  <c r="E83" i="3"/>
  <c r="E86" i="3"/>
  <c r="D11" i="4"/>
  <c r="G27" i="4"/>
  <c r="G28" i="4"/>
  <c r="G38" i="4"/>
  <c r="G39" i="4"/>
  <c r="G40" i="4"/>
  <c r="I6" i="4"/>
  <c r="I7" i="4"/>
  <c r="I8" i="4"/>
  <c r="I9" i="4"/>
  <c r="I10" i="4"/>
  <c r="I11" i="4"/>
  <c r="I5" i="4"/>
  <c r="E74" i="3"/>
  <c r="E62" i="3"/>
  <c r="E11" i="3"/>
  <c r="E14" i="3"/>
  <c r="C41" i="5"/>
  <c r="D41" i="5"/>
  <c r="E41" i="5"/>
  <c r="B18" i="5"/>
  <c r="B21" i="5"/>
  <c r="B12" i="5"/>
  <c r="B22" i="5"/>
  <c r="E8" i="5"/>
  <c r="E13" i="5"/>
  <c r="E14" i="5"/>
  <c r="E18" i="5"/>
  <c r="E19" i="5"/>
  <c r="E21" i="5"/>
  <c r="E38" i="3"/>
  <c r="B29" i="5"/>
  <c r="C29" i="5"/>
  <c r="D29" i="5"/>
  <c r="E29" i="5"/>
  <c r="C33" i="5"/>
  <c r="D33" i="5"/>
  <c r="E33" i="5"/>
  <c r="C34" i="5"/>
  <c r="D34" i="5"/>
  <c r="E34" i="5"/>
  <c r="C35" i="5"/>
  <c r="D35" i="5"/>
  <c r="E35" i="5"/>
  <c r="C36" i="5"/>
  <c r="D36" i="5"/>
  <c r="E36" i="5"/>
  <c r="C37" i="5"/>
  <c r="D37" i="5"/>
  <c r="E37" i="5"/>
  <c r="C38" i="5"/>
  <c r="D38" i="5"/>
  <c r="E38" i="5"/>
  <c r="C39" i="5"/>
  <c r="D39" i="5"/>
  <c r="E39" i="5"/>
  <c r="C40" i="5"/>
  <c r="E40" i="5"/>
  <c r="D45" i="1"/>
  <c r="E50" i="3"/>
  <c r="E26" i="3"/>
  <c r="C32" i="5"/>
  <c r="I20" i="4"/>
  <c r="D32" i="5"/>
  <c r="C42" i="5"/>
  <c r="G42" i="4"/>
  <c r="G45" i="4"/>
  <c r="D42" i="5"/>
  <c r="E32" i="5"/>
  <c r="E42" i="5"/>
  <c r="B30" i="5"/>
  <c r="B43" i="5"/>
  <c r="C26" i="5"/>
  <c r="C28" i="5"/>
  <c r="D28" i="5"/>
  <c r="E28" i="5"/>
  <c r="C30" i="5"/>
  <c r="C43" i="5"/>
  <c r="D26" i="5"/>
  <c r="D30" i="5"/>
  <c r="D43" i="5"/>
  <c r="E26" i="5"/>
  <c r="E30" i="5"/>
  <c r="E43" i="5"/>
</calcChain>
</file>

<file path=xl/sharedStrings.xml><?xml version="1.0" encoding="utf-8"?>
<sst xmlns="http://schemas.openxmlformats.org/spreadsheetml/2006/main" count="301" uniqueCount="218">
  <si>
    <t xml:space="preserve">PLAN DE NEGOCIOS PARA 
MICROCREDITOS
</t>
  </si>
  <si>
    <t>1. ASPECTOS GENERALES</t>
  </si>
  <si>
    <t xml:space="preserve">Nombres y apellidos:          </t>
  </si>
  <si>
    <t>Cédula de ciudadanía:</t>
  </si>
  <si>
    <t>Dirección residencia:</t>
  </si>
  <si>
    <t>Teléfonos:</t>
  </si>
  <si>
    <t>Dirección microempresa:</t>
  </si>
  <si>
    <t xml:space="preserve">Correo electrónico:              </t>
  </si>
  <si>
    <t>Nombre de la empresa:</t>
  </si>
  <si>
    <t>Defina brevemente su idea de negocio, la actividad económica y los productos y/o servicios a comercializar</t>
  </si>
  <si>
    <t>2. PLAN DE INVERSION</t>
  </si>
  <si>
    <t>Capital semilla:</t>
  </si>
  <si>
    <t>Monto del crédito:</t>
  </si>
  <si>
    <t>Capital propio:</t>
  </si>
  <si>
    <t>Interes:</t>
  </si>
  <si>
    <t>Plazo solicitado:</t>
  </si>
  <si>
    <t>Valor Cuota:</t>
  </si>
  <si>
    <t xml:space="preserve">DESTINO DE LA INVERSION </t>
  </si>
  <si>
    <t>ACTIVOS FIJOS</t>
  </si>
  <si>
    <t>VALOR UNITARIO</t>
  </si>
  <si>
    <t>CANTIDAD</t>
  </si>
  <si>
    <t xml:space="preserve"> COSTO TOTAL</t>
  </si>
  <si>
    <t>TOTAL</t>
  </si>
  <si>
    <t>(Mercancías, materiales, insumos, materia prima)</t>
  </si>
  <si>
    <t>CAPITAL DE TRABAJO</t>
  </si>
  <si>
    <t>(Adecuaciones, transportes, publicidad, dotaciones etc.)</t>
  </si>
  <si>
    <t>OTRAS INVERSIONES</t>
  </si>
  <si>
    <t>3. ANTECEDENTES</t>
  </si>
  <si>
    <t>Mencione el tiempo de experiencia que tiene  en esta actividad y/o en otras actividades relacionadas   con el negocio que va a emprender.</t>
  </si>
  <si>
    <t>Describa todos los estudios y capacitaciones que ha realizado en cualquier área durante toda su vida.</t>
  </si>
  <si>
    <t>Describa cualquier antecedente que considere importante para el montaje de este  negocio.</t>
  </si>
  <si>
    <t>4. JUSTIFICACIÓN</t>
  </si>
  <si>
    <t>Describa los motivos  por los cuales considera que su proyecto debe ser financiado por el Banco de las Oportunidades.</t>
  </si>
  <si>
    <t>5. MERCADEO Y VENTAS</t>
  </si>
  <si>
    <t>Definir mercado potencial de la idea de negocio y sus características (¿Quiénes son mis clientes?, ¿Qué hábitos de compra tiene?)</t>
  </si>
  <si>
    <t>Describir la competencia (¿Cuántos negocios iguales al mío hay en el sector?, ¿Cómo son estos negocios?)</t>
  </si>
  <si>
    <t>Definir estrategia de posicionamiento (¿Cómo diferenciar mi negocio de los demás?)</t>
  </si>
  <si>
    <t>6. ORGANIZACIÓN ACTUAL</t>
  </si>
  <si>
    <r>
      <t xml:space="preserve"> </t>
    </r>
    <r>
      <rPr>
        <sz val="11"/>
        <color indexed="8"/>
        <rFont val="Arial"/>
        <family val="2"/>
      </rPr>
      <t>Maquinaria, herramientas, equipos, muebles y enseres, vehículos y utensilios con que cuenta en este momento.</t>
    </r>
  </si>
  <si>
    <t>DESCRIPCIÓN</t>
  </si>
  <si>
    <t>VALOR</t>
  </si>
  <si>
    <t xml:space="preserve">                                                          TOTAL</t>
  </si>
  <si>
    <t xml:space="preserve">
PLAN DE NEGOCIOS PARA 
MICROCREDITOS</t>
  </si>
  <si>
    <t>HOJA DE COSTOS</t>
  </si>
  <si>
    <t xml:space="preserve">REFERENCIA DEL PRODUCTO: </t>
  </si>
  <si>
    <t>UNIDADES A COSTEAR</t>
  </si>
  <si>
    <t>MATERIA PRIMA / INSUMO</t>
  </si>
  <si>
    <t>UNIDAD DE COMPRA</t>
  </si>
  <si>
    <t xml:space="preserve">COSTO POR UNIDAD   </t>
  </si>
  <si>
    <t>UNIDADES UTILIZADAS</t>
  </si>
  <si>
    <t xml:space="preserve">COSTO TOTAL   </t>
  </si>
  <si>
    <t xml:space="preserve">                                                 COSTO DE LAS MATERIAS PRIMAS UTILIZADAS </t>
  </si>
  <si>
    <t xml:space="preserve">                                                                     COSTO POR UNIDAD DE PRODUCTO </t>
  </si>
  <si>
    <t xml:space="preserve">OTROS COSTOS VARIABLES POR UNIDAD:             </t>
  </si>
  <si>
    <t>8. PRESUPUESTO PROYECTADO</t>
  </si>
  <si>
    <t>N°</t>
  </si>
  <si>
    <t>PRODUCTO</t>
  </si>
  <si>
    <t>UNIDAD DE VENTA</t>
  </si>
  <si>
    <t>COSTO POR UNIDAD</t>
  </si>
  <si>
    <t>UNIDADES VENDIDAS/MES</t>
  </si>
  <si>
    <t>COSTO TOTAL</t>
  </si>
  <si>
    <t>PRECIO DE VENTA/UD</t>
  </si>
  <si>
    <t>VENTA TOTAL</t>
  </si>
  <si>
    <t>MARGEN DE UTILIDAD</t>
  </si>
  <si>
    <r>
      <t>UNIDAD DE COSTEO=</t>
    </r>
    <r>
      <rPr>
        <sz val="8"/>
        <color indexed="8"/>
        <rFont val="Arial"/>
        <family val="2"/>
      </rPr>
      <t xml:space="preserve"> Libra, Kilo, Gramo, Unidad, caja, Paquete, Docena, Decena, Arroba etc.</t>
    </r>
  </si>
  <si>
    <t>TOTAL COSTO</t>
  </si>
  <si>
    <t>TOTAL VENTA</t>
  </si>
  <si>
    <r>
      <t>COSTO TOTAL=</t>
    </r>
    <r>
      <rPr>
        <sz val="8"/>
        <color indexed="8"/>
        <rFont val="Arial"/>
        <family val="2"/>
      </rPr>
      <t xml:space="preserve"> Unidades vendidas/mes </t>
    </r>
    <r>
      <rPr>
        <b/>
        <sz val="8"/>
        <rFont val="Arial"/>
        <family val="2"/>
      </rPr>
      <t xml:space="preserve"> X</t>
    </r>
    <r>
      <rPr>
        <sz val="8"/>
        <color indexed="8"/>
        <rFont val="Arial"/>
        <family val="2"/>
      </rPr>
      <t xml:space="preserve">  Costo por Unidad</t>
    </r>
  </si>
  <si>
    <t>UTILIDAD BRUTA</t>
  </si>
  <si>
    <r>
      <t>VENTA TOTAL=</t>
    </r>
    <r>
      <rPr>
        <sz val="8"/>
        <color indexed="8"/>
        <rFont val="Arial"/>
        <family val="2"/>
      </rPr>
      <t xml:space="preserve"> Unidades vendidas/mes</t>
    </r>
    <r>
      <rPr>
        <b/>
        <sz val="8"/>
        <rFont val="Arial"/>
        <family val="2"/>
      </rPr>
      <t xml:space="preserve"> X</t>
    </r>
    <r>
      <rPr>
        <sz val="8"/>
        <color indexed="8"/>
        <rFont val="Arial"/>
        <family val="2"/>
      </rPr>
      <t xml:space="preserve"> Precio de venta de cada unidad</t>
    </r>
  </si>
  <si>
    <r>
      <t>MARGEN DE CONTRIBUCIÓN=</t>
    </r>
    <r>
      <rPr>
        <sz val="8"/>
        <color indexed="8"/>
        <rFont val="Arial"/>
        <family val="2"/>
      </rPr>
      <t xml:space="preserve"> (Venta total  - Costo total)   /   Venta total</t>
    </r>
  </si>
  <si>
    <t>9. ESTADO DE RESULTADOS PROYECTADO</t>
  </si>
  <si>
    <t xml:space="preserve">PERIODO: MES 1 </t>
  </si>
  <si>
    <t xml:space="preserve">VENTAS              </t>
  </si>
  <si>
    <t xml:space="preserve">(-)  COMPRAS (COSTO VENTAS)  </t>
  </si>
  <si>
    <t>(=) UTILIDAD BRUTA</t>
  </si>
  <si>
    <t>GASTOS DEL NEGOCIO</t>
  </si>
  <si>
    <t>ARRENDAMIENTO</t>
  </si>
  <si>
    <t>MANO DE OBRA</t>
  </si>
  <si>
    <t xml:space="preserve">SERVICIOS PÚBLICOS </t>
  </si>
  <si>
    <t>TELÉFONO (celular)</t>
  </si>
  <si>
    <t>FLETES - TRANSPORTES</t>
  </si>
  <si>
    <t xml:space="preserve">CUOTA CRÉDITO         </t>
  </si>
  <si>
    <t>GASTOS GENERALES DE OPERACIÓN</t>
  </si>
  <si>
    <t>OTROS GASTOS</t>
  </si>
  <si>
    <t>TOTAL GASTOS DEL NEGOCIO</t>
  </si>
  <si>
    <t>UTILIDAD NETA</t>
  </si>
  <si>
    <t>MARGEN DE CONTRIBUCIÓN (Utilidad neta/ventas)</t>
  </si>
  <si>
    <t xml:space="preserve">TOTAL GASTOS FAMILIARES    </t>
  </si>
  <si>
    <t>UTILIDAD LÍQUIDA</t>
  </si>
  <si>
    <t>(+) OTROS INGRESOS  ()</t>
  </si>
  <si>
    <t xml:space="preserve">(-) OTROS GASTOS </t>
  </si>
  <si>
    <r>
      <t>(=) UTILIDAD LÍQUIDA</t>
    </r>
    <r>
      <rPr>
        <b/>
        <sz val="9"/>
        <rFont val="Arial"/>
        <family val="2"/>
      </rPr>
      <t xml:space="preserve"> </t>
    </r>
    <r>
      <rPr>
        <sz val="9"/>
        <rFont val="Arial"/>
        <family val="2"/>
      </rPr>
      <t>Después de otros ingresos y otros gastos</t>
    </r>
  </si>
  <si>
    <t>PLAN DE NEGOCIOS PARA 
MICROCREDITOS</t>
  </si>
  <si>
    <t>10. BALANCE</t>
  </si>
  <si>
    <t>ACTIVOS</t>
  </si>
  <si>
    <t>PASIVOS</t>
  </si>
  <si>
    <t>ACTIVOS CORRIENTES</t>
  </si>
  <si>
    <t>PASIVOS CORTO PLAZO</t>
  </si>
  <si>
    <t>Caja</t>
  </si>
  <si>
    <t>Proveedores</t>
  </si>
  <si>
    <t>Bancos</t>
  </si>
  <si>
    <t>Cuentas por Pagar</t>
  </si>
  <si>
    <t>Cuentas por Cobrar</t>
  </si>
  <si>
    <t>Otras</t>
  </si>
  <si>
    <t>Materia Prima</t>
  </si>
  <si>
    <t>TOTAL PASIVO CORTO PLAZO</t>
  </si>
  <si>
    <t>Productos en Proceso</t>
  </si>
  <si>
    <t>Productos Terminados</t>
  </si>
  <si>
    <t>PASIVOS A LARGO PLAZO</t>
  </si>
  <si>
    <t>Inventario de Mercancías</t>
  </si>
  <si>
    <t>Obligaciones Financieras</t>
  </si>
  <si>
    <t>TOTAL ACTIVOS CORRIENTES</t>
  </si>
  <si>
    <t>TOTAL PASIVOS A LARGO PLAZO</t>
  </si>
  <si>
    <t>TOTAL PASIVOS</t>
  </si>
  <si>
    <t>Local</t>
  </si>
  <si>
    <t>PATRIMONIO</t>
  </si>
  <si>
    <t>Maquinaria</t>
  </si>
  <si>
    <t>Herramientas y Equipos</t>
  </si>
  <si>
    <t>Muebles y Enseres</t>
  </si>
  <si>
    <t>Capital</t>
  </si>
  <si>
    <t>Vehículos</t>
  </si>
  <si>
    <t>TOTAL PATRIMONIO</t>
  </si>
  <si>
    <t>Propiedades</t>
  </si>
  <si>
    <t>TOTAL ACTIVOS FIJOS</t>
  </si>
  <si>
    <t>TOTAL PASIVO + PATRIMONIO</t>
  </si>
  <si>
    <t>TOTAL ACTIVOS</t>
  </si>
  <si>
    <t>11. FLUJO DE CAJA</t>
  </si>
  <si>
    <t>SALDO INICIAL</t>
  </si>
  <si>
    <t>Mes 1</t>
  </si>
  <si>
    <t>Mes 2</t>
  </si>
  <si>
    <t>Mes 3</t>
  </si>
  <si>
    <t>Efectivo disponible (Caja)</t>
  </si>
  <si>
    <t>INGRESOS</t>
  </si>
  <si>
    <t xml:space="preserve"> </t>
  </si>
  <si>
    <t>Ventas</t>
  </si>
  <si>
    <t>Otros</t>
  </si>
  <si>
    <t xml:space="preserve">TOTAL INGRESOS </t>
  </si>
  <si>
    <t>EGRESOS</t>
  </si>
  <si>
    <t>Compras (Costo de ventas)</t>
  </si>
  <si>
    <t>Arrendamiento</t>
  </si>
  <si>
    <t xml:space="preserve">Mano de obra </t>
  </si>
  <si>
    <t>Servicios públicos (luz)</t>
  </si>
  <si>
    <t xml:space="preserve">Teléfono </t>
  </si>
  <si>
    <t>Fletes - transportes</t>
  </si>
  <si>
    <t>Cuota del crédito</t>
  </si>
  <si>
    <t>Gastos Generales Operación</t>
  </si>
  <si>
    <t xml:space="preserve">Otros Gastos </t>
  </si>
  <si>
    <t>Gastos Familiares</t>
  </si>
  <si>
    <t>TOTAL EGRESOS</t>
  </si>
  <si>
    <t>SALDO DISPONIBLE</t>
  </si>
  <si>
    <t>DOCUMENTOS</t>
  </si>
  <si>
    <t>SOPORTE</t>
  </si>
  <si>
    <t>SI</t>
  </si>
  <si>
    <t>NO</t>
  </si>
  <si>
    <t>FOTOCOPIA SERVICIOS PÚBLICOS</t>
  </si>
  <si>
    <t>FOTOCOPIAS CEDULA</t>
  </si>
  <si>
    <t>REFERENCIAS COMERCIALES</t>
  </si>
  <si>
    <t>REFERENCIAS FAMILIARES</t>
  </si>
  <si>
    <t>NOMBRE</t>
  </si>
  <si>
    <t>TELÉFONO</t>
  </si>
  <si>
    <t>REFERENCIAS PERSONALES</t>
  </si>
  <si>
    <t>COTIZACIÓN INVERSIÓN</t>
  </si>
  <si>
    <t>CIFIN</t>
  </si>
  <si>
    <t>Declaro que la información suministrada en este plan de negocios concuerda con la realidad y asumo plena responsabilidad por la veracidad de la misma; yo con mi firma, autorizo para que se obtenga de cualquier fuente, referencias relativas a mi persona, mi comportamiento y crédito comercial; también autorizo para que se reporte mi comportamiento crediticio a los archivos de las centrales de riesgo y exonero de la responsabilidad al reportante.</t>
  </si>
  <si>
    <t>__________________________________</t>
  </si>
  <si>
    <r>
      <t xml:space="preserve">PRESUPUESTO MENSUAL </t>
    </r>
    <r>
      <rPr>
        <sz val="12"/>
        <color indexed="18"/>
        <rFont val="Arial"/>
        <family val="2"/>
      </rPr>
      <t/>
    </r>
  </si>
  <si>
    <t>MANILLAS</t>
  </si>
  <si>
    <t>OKAMAS</t>
  </si>
  <si>
    <t>BALACAS</t>
  </si>
  <si>
    <t>CINTURONES</t>
  </si>
  <si>
    <t>PECHERAS</t>
  </si>
  <si>
    <t>ARETES</t>
  </si>
  <si>
    <t>AGUJAS</t>
  </si>
  <si>
    <t>TELAR</t>
  </si>
  <si>
    <t>HILO</t>
  </si>
  <si>
    <t>COLLAR</t>
  </si>
  <si>
    <t>PECHERA</t>
  </si>
  <si>
    <t>BALACA</t>
  </si>
  <si>
    <t>PINZAS</t>
  </si>
  <si>
    <t>GRMS</t>
  </si>
  <si>
    <t>LATA</t>
  </si>
  <si>
    <t>Mano de Obra</t>
  </si>
  <si>
    <t>Horas</t>
  </si>
  <si>
    <t>CINTURÓN</t>
  </si>
  <si>
    <t>Unidad</t>
  </si>
  <si>
    <t>Cuello</t>
  </si>
  <si>
    <t>Maniqui sin manos</t>
  </si>
  <si>
    <t>CHAQUIRA CHECA</t>
  </si>
  <si>
    <t>Pendon</t>
  </si>
  <si>
    <t>Stickers 400</t>
  </si>
  <si>
    <t>Etiqueta 1000 + Empaque</t>
  </si>
  <si>
    <t>Exhibidor Manilla Pana</t>
  </si>
  <si>
    <t xml:space="preserve">Proceso de Registro de Marca </t>
  </si>
  <si>
    <t>Firmado a los 4 dias del mes de  Diciembre  del año 2014</t>
  </si>
  <si>
    <t>Laboratorio Artesanías de Risaralda</t>
  </si>
  <si>
    <t>OKAMA</t>
  </si>
  <si>
    <t>Tarjetas x 3000</t>
  </si>
  <si>
    <t>(Maquinas, herramientas, equipos, utensilios,  muebles y enseres, vehículos)</t>
  </si>
  <si>
    <t>Agujas (Juego x 7)</t>
  </si>
  <si>
    <t>Telar embera</t>
  </si>
  <si>
    <t>Pinzas</t>
  </si>
  <si>
    <t>Hilo (Lata Calibre 80)</t>
  </si>
  <si>
    <t>La idea de negocio es fortalecer la unidad productiva artesanal basada en la producción de bisutería indígena tradicional de la comunidad embera chamí tales como Manillas, Okamas, Pecheras, Cinturones, Balacas, etc.   
Para el desarrollo y cofinanciación del presente plan de negocio se cuenta con el apoyo y la asesoría del laboratorio de Artesanías de Colombia en Risaralda en los diseños de producto, empaques, desarrollo de imagen y/o proceso de registro de marca, y comercialización, fruto de un convenio desarrollado entre Artesanías de Colombia, la Alcaldía de Pereira y la Asociación Pereira Progreso y Paz</t>
  </si>
  <si>
    <t>Se cuenta con una experiencia de mas de Siete años en la elaboracion de productos con diseños artesanales, se trabaja en grupo familiar y esta en proceso de constitución</t>
  </si>
  <si>
    <t>Educación Media</t>
  </si>
  <si>
    <t>La experiencia y el acompañamiento del programa de Artesanias de Colombia y Artesanias de Risaralda es muy importante para nuestra innovacion en nuestros productos, siendo parte de los beneficiarios desde hace mas de 5 años</t>
  </si>
  <si>
    <t>Mis clientes son los turistas, comerciantes y distribuidores interesados en los diseños y productos artesanales con consumo de accesorios, moda y ultimas tendencias.   
La forma de comercialización de la unidad productiva es básicamente a través de tres estrategias:   
1- Venta Directa a usuarios finales   
2- Participación en ferias locales, en otros municipios, regionales y Nacionales   
3- Almacenes, tiendas artesanales, y también otros compañeros indígenas que tienen sus propios canales de distribución y comercialización</t>
  </si>
  <si>
    <t>se diferencia por la innovacion en diseños y calidad de los productos a partir de la tecnica que se ha mejorado gracias al acompañamiento del laboratorio de Artesanias de Colombia en Risaralda, partiendo de nuestros referentes que provienen de la cosmogonia Embera Chami.</t>
  </si>
  <si>
    <t>La competencia son comerciantes que venden los mismos productos pero no tienen la tecnica ni los diseños que tenemos en la comunidad embera.</t>
  </si>
  <si>
    <t>Por ser una unidad productiva que generara varios empleos y mejorara la calidad de vida del entorno familiar y facilita la generacion de ingresos de la familia a traves de los artes y oficios ancestrales, tradicionales de la cultura Embera Chamí</t>
  </si>
  <si>
    <t>CHAQUIRA CHECA (Libra)</t>
  </si>
  <si>
    <t xml:space="preserve">                    C.C.</t>
  </si>
  <si>
    <t>Par</t>
  </si>
  <si>
    <t>MANILLA</t>
  </si>
  <si>
    <t>Francisco Nacavera</t>
  </si>
  <si>
    <t>ANA DELIA NACAVERA NACAVERA</t>
  </si>
  <si>
    <t>MZ 28 CS 6 LAS BRISAS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</si>
</sst>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240A]General"/>
    <numFmt numFmtId="167" formatCode="[$-240A]#,##0"/>
    <numFmt numFmtId="168" formatCode="_(* #,##0_);_(* \(#,##0\);_(* &quot;-&quot;??_);_(@_)"/>
    <numFmt numFmtId="169" formatCode="&quot;$&quot;#,##0;[Red]&quot;$&quot;#,##0"/>
  </numFmts>
  <fonts count="39" x14ac:knownFonts="1">
    <font>
      <sz val="11"/>
      <color indexed="8"/>
      <name val="Calibri"/>
      <family val="2"/>
    </font>
    <font>
      <sz val="10"/>
      <name val="Arial"/>
    </font>
    <font>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ont>
    <font>
      <b/>
      <sz val="11"/>
      <color indexed="63"/>
      <name val="Calibri"/>
      <family val="2"/>
    </font>
    <font>
      <b/>
      <sz val="11"/>
      <color indexed="8"/>
      <name val="Calibri"/>
      <family val="2"/>
    </font>
    <font>
      <b/>
      <sz val="18"/>
      <color indexed="56"/>
      <name val="Cambria"/>
      <family val="2"/>
    </font>
    <font>
      <sz val="12"/>
      <color indexed="8"/>
      <name val="Calibri"/>
      <family val="2"/>
    </font>
    <font>
      <b/>
      <sz val="11"/>
      <color indexed="8"/>
      <name val="Arial"/>
      <family val="2"/>
    </font>
    <font>
      <b/>
      <sz val="12"/>
      <color indexed="8"/>
      <name val="Arial"/>
      <family val="2"/>
    </font>
    <font>
      <sz val="11"/>
      <color indexed="8"/>
      <name val="Arial"/>
      <family val="2"/>
    </font>
    <font>
      <sz val="10"/>
      <color indexed="8"/>
      <name val="Arial"/>
      <family val="2"/>
    </font>
    <font>
      <b/>
      <shadow/>
      <sz val="11"/>
      <color indexed="8"/>
      <name val="Arial"/>
      <family val="2"/>
    </font>
    <font>
      <b/>
      <sz val="10"/>
      <color indexed="8"/>
      <name val="Arial"/>
      <family val="2"/>
    </font>
    <font>
      <sz val="8"/>
      <color indexed="8"/>
      <name val="Arial"/>
      <family val="2"/>
    </font>
    <font>
      <sz val="12"/>
      <color indexed="8"/>
      <name val="Arial"/>
      <family val="2"/>
    </font>
    <font>
      <sz val="7"/>
      <color indexed="8"/>
      <name val="Times New Roman"/>
      <family val="1"/>
    </font>
    <font>
      <b/>
      <sz val="11"/>
      <name val="Arial"/>
      <family val="2"/>
    </font>
    <font>
      <sz val="11"/>
      <name val="Arial"/>
      <family val="2"/>
    </font>
    <font>
      <sz val="12"/>
      <name val="Arial"/>
      <family val="2"/>
    </font>
    <font>
      <b/>
      <sz val="10"/>
      <name val="Arial"/>
      <family val="2"/>
    </font>
    <font>
      <b/>
      <sz val="12"/>
      <name val="Arial"/>
      <family val="2"/>
    </font>
    <font>
      <sz val="12"/>
      <color indexed="18"/>
      <name val="Arial"/>
      <family val="2"/>
    </font>
    <font>
      <b/>
      <sz val="9"/>
      <name val="Arial"/>
      <family val="2"/>
    </font>
    <font>
      <sz val="9"/>
      <name val="Arial"/>
      <family val="2"/>
    </font>
    <font>
      <sz val="9"/>
      <color indexed="8"/>
      <name val="Arial"/>
      <family val="2"/>
    </font>
    <font>
      <b/>
      <sz val="8"/>
      <name val="Arial"/>
      <family val="2"/>
    </font>
    <font>
      <sz val="11"/>
      <color indexed="63"/>
      <name val="Arial"/>
      <family val="2"/>
    </font>
    <font>
      <sz val="11"/>
      <color indexed="8"/>
      <name val="Calibri"/>
      <family val="2"/>
    </font>
    <font>
      <sz val="11"/>
      <color rgb="FF000000"/>
      <name val="Calibri"/>
      <family val="2"/>
    </font>
    <font>
      <sz val="11"/>
      <color rgb="FF000000"/>
      <name val="Arial"/>
      <family val="2"/>
    </font>
    <font>
      <u/>
      <sz val="11"/>
      <color theme="10"/>
      <name val="Calibri"/>
      <family val="2"/>
    </font>
    <font>
      <u/>
      <sz val="11"/>
      <color theme="11"/>
      <name val="Calibri"/>
      <family val="2"/>
    </font>
    <font>
      <sz val="8"/>
      <name val="Calibri"/>
      <family val="2"/>
    </font>
  </fonts>
  <fills count="2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9"/>
        <bgColor indexed="26"/>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auto="1"/>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style="thin">
        <color indexed="8"/>
      </bottom>
      <diagonal/>
    </border>
    <border>
      <left/>
      <right style="thin">
        <color indexed="8"/>
      </right>
      <top style="thin">
        <color auto="1"/>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s>
  <cellStyleXfs count="97">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2" applyNumberFormat="0" applyFill="0" applyAlignment="0" applyProtection="0"/>
    <xf numFmtId="0" fontId="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7" borderId="1" applyNumberFormat="0" applyAlignment="0" applyProtection="0"/>
    <xf numFmtId="166" fontId="34" fillId="0" borderId="0"/>
    <xf numFmtId="0" fontId="6" fillId="3" borderId="0" applyNumberFormat="0" applyBorder="0" applyAlignment="0" applyProtection="0"/>
    <xf numFmtId="164" fontId="1" fillId="0" borderId="0" applyFill="0" applyBorder="0" applyAlignment="0" applyProtection="0"/>
    <xf numFmtId="0" fontId="7" fillId="21" borderId="0" applyNumberFormat="0" applyBorder="0" applyAlignment="0" applyProtection="0"/>
    <xf numFmtId="0" fontId="8" fillId="0" borderId="0"/>
    <xf numFmtId="9" fontId="33" fillId="0" borderId="0" applyFill="0" applyBorder="0" applyAlignment="0" applyProtection="0"/>
    <xf numFmtId="9" fontId="33" fillId="0" borderId="0" applyFill="0" applyBorder="0" applyAlignment="0" applyProtection="0"/>
    <xf numFmtId="9" fontId="33" fillId="0" borderId="0" applyFill="0" applyBorder="0" applyAlignment="0" applyProtection="0"/>
    <xf numFmtId="0" fontId="9" fillId="16" borderId="3" applyNumberFormat="0" applyAlignment="0" applyProtection="0"/>
    <xf numFmtId="0" fontId="11" fillId="0" borderId="0" applyNumberFormat="0" applyFill="0" applyBorder="0" applyAlignment="0" applyProtection="0"/>
    <xf numFmtId="0" fontId="10"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91">
    <xf numFmtId="0" fontId="0" fillId="0" borderId="0" xfId="0"/>
    <xf numFmtId="0" fontId="12" fillId="0" borderId="0" xfId="0" applyFont="1" applyAlignment="1">
      <alignment vertical="center"/>
    </xf>
    <xf numFmtId="0" fontId="13" fillId="21" borderId="5" xfId="0" applyFont="1" applyFill="1" applyBorder="1" applyAlignment="1">
      <alignment horizontal="left" vertical="center"/>
    </xf>
    <xf numFmtId="0" fontId="13" fillId="21" borderId="5" xfId="0" applyFont="1" applyFill="1" applyBorder="1" applyAlignment="1">
      <alignment horizontal="justify" vertical="center"/>
    </xf>
    <xf numFmtId="0" fontId="17" fillId="21" borderId="5" xfId="0" applyFont="1" applyFill="1" applyBorder="1" applyAlignment="1">
      <alignment horizontal="justify"/>
    </xf>
    <xf numFmtId="0" fontId="13" fillId="21" borderId="5" xfId="0" applyFont="1" applyFill="1" applyBorder="1" applyAlignment="1">
      <alignment horizontal="justify"/>
    </xf>
    <xf numFmtId="0" fontId="13" fillId="21" borderId="5" xfId="0" applyFont="1" applyFill="1" applyBorder="1"/>
    <xf numFmtId="0" fontId="13" fillId="21" borderId="5" xfId="0" applyFont="1" applyFill="1" applyBorder="1" applyAlignment="1">
      <alignment horizontal="center" vertical="center" wrapText="1"/>
    </xf>
    <xf numFmtId="0" fontId="15" fillId="0" borderId="5" xfId="0" applyFont="1" applyBorder="1" applyAlignment="1" applyProtection="1">
      <alignment horizontal="justify" wrapText="1"/>
      <protection locked="0"/>
    </xf>
    <xf numFmtId="3" fontId="13" fillId="21" borderId="5" xfId="0" applyNumberFormat="1" applyFont="1" applyFill="1" applyBorder="1" applyAlignment="1">
      <alignment vertical="center" wrapText="1"/>
    </xf>
    <xf numFmtId="0" fontId="0" fillId="0" borderId="0" xfId="0" applyFont="1"/>
    <xf numFmtId="0" fontId="14" fillId="21" borderId="5" xfId="0" applyFont="1" applyFill="1" applyBorder="1" applyAlignment="1">
      <alignment horizontal="center" vertical="center"/>
    </xf>
    <xf numFmtId="3" fontId="0" fillId="0" borderId="5" xfId="0" applyNumberFormat="1" applyBorder="1" applyAlignment="1" applyProtection="1">
      <alignment horizontal="center"/>
      <protection locked="0"/>
    </xf>
    <xf numFmtId="3" fontId="14" fillId="21" borderId="5" xfId="0" applyNumberFormat="1" applyFont="1" applyFill="1" applyBorder="1" applyAlignment="1">
      <alignment vertical="center" wrapText="1"/>
    </xf>
    <xf numFmtId="0" fontId="22" fillId="21" borderId="5" xfId="0" applyFont="1" applyFill="1" applyBorder="1" applyAlignment="1" applyProtection="1">
      <alignment horizontal="center" vertical="center" wrapText="1"/>
      <protection locked="0"/>
    </xf>
    <xf numFmtId="0" fontId="13" fillId="21" borderId="5" xfId="0" applyFont="1" applyFill="1" applyBorder="1" applyAlignment="1" applyProtection="1">
      <alignment horizontal="center" wrapText="1"/>
      <protection locked="0"/>
    </xf>
    <xf numFmtId="0" fontId="23" fillId="22" borderId="5" xfId="0" applyFont="1" applyFill="1" applyBorder="1" applyAlignment="1" applyProtection="1">
      <alignment horizontal="center" vertical="center"/>
      <protection locked="0"/>
    </xf>
    <xf numFmtId="0" fontId="25" fillId="21" borderId="6" xfId="0" applyFont="1" applyFill="1" applyBorder="1" applyAlignment="1" applyProtection="1">
      <alignment horizontal="center" vertical="center" wrapText="1"/>
      <protection locked="0"/>
    </xf>
    <xf numFmtId="3" fontId="22" fillId="21" borderId="7" xfId="0" applyNumberFormat="1" applyFont="1" applyFill="1" applyBorder="1" applyProtection="1"/>
    <xf numFmtId="3" fontId="24" fillId="21" borderId="8" xfId="0" applyNumberFormat="1" applyFont="1" applyFill="1" applyBorder="1" applyProtection="1"/>
    <xf numFmtId="0" fontId="28" fillId="21" borderId="5" xfId="0" applyFont="1" applyFill="1" applyBorder="1" applyAlignment="1">
      <alignment horizontal="center" vertical="center"/>
    </xf>
    <xf numFmtId="0" fontId="25" fillId="21" borderId="5" xfId="0" applyFont="1" applyFill="1" applyBorder="1" applyAlignment="1">
      <alignment horizontal="center" vertical="center"/>
    </xf>
    <xf numFmtId="0" fontId="25" fillId="21" borderId="5" xfId="0" applyFont="1" applyFill="1" applyBorder="1" applyAlignment="1">
      <alignment horizontal="center" vertical="center" wrapText="1"/>
    </xf>
    <xf numFmtId="0" fontId="28" fillId="21" borderId="5" xfId="0" applyFont="1" applyFill="1" applyBorder="1" applyAlignment="1">
      <alignment horizontal="center" vertical="center" wrapText="1"/>
    </xf>
    <xf numFmtId="0" fontId="29" fillId="21" borderId="5" xfId="0" applyFont="1" applyFill="1" applyBorder="1" applyAlignment="1">
      <alignment horizontal="center" vertical="center"/>
    </xf>
    <xf numFmtId="3" fontId="30" fillId="22" borderId="5" xfId="0" applyNumberFormat="1" applyFont="1" applyFill="1" applyBorder="1" applyAlignment="1">
      <alignment horizontal="center"/>
    </xf>
    <xf numFmtId="3" fontId="16" fillId="22" borderId="5" xfId="0" applyNumberFormat="1" applyFont="1" applyFill="1" applyBorder="1"/>
    <xf numFmtId="3" fontId="16" fillId="22" borderId="5" xfId="0" applyNumberFormat="1" applyFont="1" applyFill="1" applyBorder="1" applyAlignment="1">
      <alignment horizontal="center"/>
    </xf>
    <xf numFmtId="3" fontId="16" fillId="21" borderId="5" xfId="0" applyNumberFormat="1" applyFont="1" applyFill="1" applyBorder="1"/>
    <xf numFmtId="9" fontId="16" fillId="21" borderId="5" xfId="33" applyFont="1" applyFill="1" applyBorder="1" applyAlignment="1" applyProtection="1"/>
    <xf numFmtId="3" fontId="15" fillId="21" borderId="9" xfId="0" applyNumberFormat="1" applyFont="1" applyFill="1" applyBorder="1" applyAlignment="1">
      <alignment wrapText="1"/>
    </xf>
    <xf numFmtId="3" fontId="15" fillId="21" borderId="10" xfId="0" applyNumberFormat="1" applyFont="1" applyFill="1" applyBorder="1" applyAlignment="1">
      <alignment wrapText="1"/>
    </xf>
    <xf numFmtId="0" fontId="15" fillId="0" borderId="0" xfId="0" applyFont="1"/>
    <xf numFmtId="0" fontId="22" fillId="21" borderId="5" xfId="32" applyFont="1" applyFill="1" applyBorder="1" applyAlignment="1" applyProtection="1">
      <alignment horizontal="left" vertical="center"/>
      <protection locked="0"/>
    </xf>
    <xf numFmtId="0" fontId="23" fillId="21" borderId="5" xfId="32" applyFont="1" applyFill="1" applyBorder="1" applyProtection="1"/>
    <xf numFmtId="3" fontId="23" fillId="22" borderId="11" xfId="32" applyNumberFormat="1" applyFont="1" applyFill="1" applyBorder="1" applyAlignment="1" applyProtection="1">
      <protection locked="0"/>
    </xf>
    <xf numFmtId="0" fontId="23" fillId="21" borderId="12" xfId="32" applyFont="1" applyFill="1" applyBorder="1" applyAlignment="1" applyProtection="1"/>
    <xf numFmtId="0" fontId="23" fillId="21" borderId="13" xfId="32" applyFont="1" applyFill="1" applyBorder="1" applyAlignment="1" applyProtection="1"/>
    <xf numFmtId="3" fontId="23" fillId="22" borderId="5" xfId="32" applyNumberFormat="1" applyFont="1" applyFill="1" applyBorder="1" applyAlignment="1" applyProtection="1">
      <alignment horizontal="right"/>
      <protection locked="0"/>
    </xf>
    <xf numFmtId="0" fontId="22" fillId="21" borderId="13" xfId="32" applyFont="1" applyFill="1" applyBorder="1" applyAlignment="1" applyProtection="1"/>
    <xf numFmtId="3" fontId="22" fillId="21" borderId="5" xfId="32" applyNumberFormat="1" applyFont="1" applyFill="1" applyBorder="1" applyProtection="1"/>
    <xf numFmtId="3" fontId="23" fillId="22" borderId="11" xfId="32" applyNumberFormat="1" applyFont="1" applyFill="1" applyBorder="1" applyAlignment="1" applyProtection="1">
      <alignment horizontal="right"/>
      <protection locked="0"/>
    </xf>
    <xf numFmtId="0" fontId="22" fillId="21" borderId="14" xfId="32" applyFont="1" applyFill="1" applyBorder="1" applyAlignment="1" applyProtection="1">
      <alignment vertical="center"/>
    </xf>
    <xf numFmtId="0" fontId="22" fillId="21" borderId="15" xfId="32" applyFont="1" applyFill="1" applyBorder="1" applyAlignment="1" applyProtection="1">
      <alignment vertical="center"/>
    </xf>
    <xf numFmtId="0" fontId="22" fillId="21" borderId="16" xfId="32" applyFont="1" applyFill="1" applyBorder="1" applyAlignment="1" applyProtection="1">
      <alignment vertical="center"/>
    </xf>
    <xf numFmtId="3" fontId="23" fillId="21" borderId="5" xfId="32" applyNumberFormat="1" applyFont="1" applyFill="1" applyBorder="1" applyAlignment="1" applyProtection="1">
      <alignment horizontal="right"/>
    </xf>
    <xf numFmtId="3" fontId="22" fillId="21" borderId="7" xfId="32" applyNumberFormat="1" applyFont="1" applyFill="1" applyBorder="1" applyAlignment="1" applyProtection="1">
      <alignment vertical="center"/>
    </xf>
    <xf numFmtId="3" fontId="22" fillId="21" borderId="17" xfId="32" applyNumberFormat="1" applyFont="1" applyFill="1" applyBorder="1" applyAlignment="1" applyProtection="1">
      <alignment vertical="center"/>
    </xf>
    <xf numFmtId="0" fontId="22" fillId="21" borderId="5" xfId="32" applyFont="1" applyFill="1" applyBorder="1" applyAlignment="1" applyProtection="1">
      <alignment horizontal="left"/>
    </xf>
    <xf numFmtId="3" fontId="22" fillId="21" borderId="11" xfId="32" applyNumberFormat="1" applyFont="1" applyFill="1" applyBorder="1" applyProtection="1"/>
    <xf numFmtId="3" fontId="22" fillId="21" borderId="7" xfId="32" applyNumberFormat="1" applyFont="1" applyFill="1" applyBorder="1" applyAlignment="1" applyProtection="1">
      <alignment vertical="center" wrapText="1"/>
    </xf>
    <xf numFmtId="0" fontId="22" fillId="21" borderId="5" xfId="32" applyFont="1" applyFill="1" applyBorder="1" applyAlignment="1" applyProtection="1">
      <alignment horizontal="center"/>
    </xf>
    <xf numFmtId="3" fontId="22" fillId="21" borderId="17" xfId="32" applyNumberFormat="1" applyFont="1" applyFill="1" applyBorder="1" applyAlignment="1" applyProtection="1">
      <alignment vertical="center" wrapText="1"/>
    </xf>
    <xf numFmtId="0" fontId="22" fillId="21" borderId="5" xfId="32" applyFont="1" applyFill="1" applyBorder="1" applyAlignment="1" applyProtection="1">
      <alignment horizontal="left" vertical="top"/>
      <protection locked="0"/>
    </xf>
    <xf numFmtId="0" fontId="22" fillId="21" borderId="5" xfId="32" applyFont="1" applyFill="1" applyBorder="1" applyAlignment="1" applyProtection="1">
      <alignment horizontal="center" vertical="top"/>
      <protection locked="0"/>
    </xf>
    <xf numFmtId="0" fontId="23" fillId="21" borderId="5" xfId="32" applyFont="1" applyFill="1" applyBorder="1" applyAlignment="1" applyProtection="1">
      <alignment horizontal="left" vertical="top"/>
      <protection locked="0"/>
    </xf>
    <xf numFmtId="3" fontId="23" fillId="21" borderId="5" xfId="32" applyNumberFormat="1" applyFont="1" applyFill="1" applyBorder="1" applyProtection="1"/>
    <xf numFmtId="3" fontId="0" fillId="0" borderId="0" xfId="0" applyNumberFormat="1" applyFont="1"/>
    <xf numFmtId="0" fontId="14" fillId="0" borderId="5" xfId="0" applyFont="1" applyBorder="1" applyAlignment="1">
      <alignment horizontal="center"/>
    </xf>
    <xf numFmtId="0" fontId="13" fillId="0" borderId="5" xfId="0" applyFont="1" applyBorder="1" applyAlignment="1">
      <alignment horizontal="center"/>
    </xf>
    <xf numFmtId="0" fontId="20" fillId="0" borderId="5" xfId="0" applyFont="1" applyBorder="1" applyAlignment="1">
      <alignment horizontal="center"/>
    </xf>
    <xf numFmtId="0" fontId="0" fillId="0" borderId="5" xfId="0" applyFont="1" applyBorder="1" applyAlignment="1">
      <alignment horizontal="center"/>
    </xf>
    <xf numFmtId="0" fontId="14" fillId="0" borderId="13" xfId="0" applyFont="1" applyBorder="1" applyAlignment="1">
      <alignment horizontal="center" vertical="center"/>
    </xf>
    <xf numFmtId="0" fontId="20" fillId="0" borderId="13" xfId="0" applyFont="1" applyBorder="1" applyAlignment="1">
      <alignment horizontal="center"/>
    </xf>
    <xf numFmtId="0" fontId="20" fillId="0" borderId="0" xfId="0" applyFont="1" applyBorder="1" applyAlignment="1">
      <alignment horizontal="center"/>
    </xf>
    <xf numFmtId="0" fontId="0" fillId="0" borderId="0" xfId="0" applyBorder="1"/>
    <xf numFmtId="0" fontId="13" fillId="0" borderId="0" xfId="0" applyFont="1" applyAlignment="1">
      <alignment horizontal="left"/>
    </xf>
    <xf numFmtId="0" fontId="13" fillId="0" borderId="0" xfId="0" applyFont="1" applyAlignment="1"/>
    <xf numFmtId="0" fontId="15" fillId="0" borderId="18" xfId="0" applyFont="1" applyBorder="1" applyAlignment="1" applyProtection="1">
      <alignment horizontal="justify" wrapText="1"/>
      <protection locked="0"/>
    </xf>
    <xf numFmtId="3" fontId="15" fillId="0" borderId="18" xfId="0" applyNumberFormat="1" applyFont="1" applyBorder="1" applyAlignment="1" applyProtection="1">
      <alignment horizontal="center" wrapText="1"/>
      <protection locked="0"/>
    </xf>
    <xf numFmtId="168" fontId="1" fillId="0" borderId="0" xfId="30" applyNumberFormat="1"/>
    <xf numFmtId="168" fontId="0" fillId="0" borderId="0" xfId="0" applyNumberFormat="1"/>
    <xf numFmtId="0" fontId="25" fillId="21" borderId="7" xfId="0" applyFont="1" applyFill="1" applyBorder="1" applyAlignment="1" applyProtection="1">
      <alignment horizontal="center" vertical="center" wrapText="1"/>
      <protection locked="0"/>
    </xf>
    <xf numFmtId="3" fontId="0" fillId="0" borderId="0" xfId="0" applyNumberFormat="1"/>
    <xf numFmtId="169" fontId="23" fillId="0" borderId="35" xfId="0" applyNumberFormat="1"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15" fillId="0" borderId="34" xfId="0" applyFont="1" applyBorder="1" applyAlignment="1" applyProtection="1">
      <alignment horizontal="center" vertical="center" wrapText="1"/>
      <protection locked="0"/>
    </xf>
    <xf numFmtId="169" fontId="23" fillId="21" borderId="5" xfId="0" applyNumberFormat="1" applyFont="1" applyFill="1" applyBorder="1" applyAlignment="1" applyProtection="1">
      <alignment horizontal="right" vertical="center"/>
    </xf>
    <xf numFmtId="169" fontId="15" fillId="0" borderId="18" xfId="0" applyNumberFormat="1" applyFont="1" applyBorder="1" applyAlignment="1" applyProtection="1">
      <alignment horizontal="center" wrapText="1"/>
      <protection locked="0"/>
    </xf>
    <xf numFmtId="169" fontId="15" fillId="21" borderId="5" xfId="0" applyNumberFormat="1" applyFont="1" applyFill="1" applyBorder="1" applyAlignment="1">
      <alignment horizontal="right" wrapText="1"/>
    </xf>
    <xf numFmtId="2" fontId="23" fillId="0" borderId="35" xfId="0" applyNumberFormat="1" applyFont="1" applyBorder="1" applyAlignment="1" applyProtection="1">
      <alignment horizontal="center" vertical="center"/>
      <protection locked="0"/>
    </xf>
    <xf numFmtId="169" fontId="15" fillId="0" borderId="18" xfId="0" applyNumberFormat="1" applyFont="1" applyBorder="1" applyAlignment="1" applyProtection="1">
      <alignment horizontal="center" vertical="center" wrapText="1"/>
      <protection locked="0"/>
    </xf>
    <xf numFmtId="9" fontId="33" fillId="21" borderId="5" xfId="33" applyFill="1" applyBorder="1" applyAlignment="1" applyProtection="1"/>
    <xf numFmtId="0" fontId="20" fillId="0" borderId="5" xfId="0" applyFont="1" applyBorder="1" applyAlignment="1">
      <alignment horizontal="center"/>
    </xf>
    <xf numFmtId="3" fontId="15" fillId="0" borderId="18" xfId="0" applyNumberFormat="1" applyFont="1" applyBorder="1" applyAlignment="1" applyProtection="1">
      <alignment horizontal="center" vertical="center" wrapText="1"/>
      <protection locked="0"/>
    </xf>
    <xf numFmtId="0" fontId="20" fillId="0" borderId="0" xfId="0" applyFont="1" applyBorder="1" applyAlignment="1"/>
    <xf numFmtId="0" fontId="14" fillId="0" borderId="0" xfId="0" applyFont="1" applyBorder="1" applyAlignment="1"/>
    <xf numFmtId="0" fontId="14" fillId="0" borderId="5" xfId="0" applyFont="1" applyBorder="1" applyAlignment="1">
      <alignment horizontal="left"/>
    </xf>
    <xf numFmtId="0" fontId="20" fillId="0" borderId="5" xfId="0" applyFont="1" applyBorder="1" applyAlignment="1">
      <alignment horizontal="left"/>
    </xf>
    <xf numFmtId="0" fontId="14" fillId="0" borderId="5" xfId="0" applyFont="1" applyBorder="1" applyAlignment="1">
      <alignment horizontal="left" vertical="center"/>
    </xf>
    <xf numFmtId="0" fontId="20" fillId="0" borderId="0" xfId="0" applyFont="1" applyBorder="1" applyAlignment="1">
      <alignment horizontal="left"/>
    </xf>
    <xf numFmtId="0" fontId="14" fillId="0" borderId="0" xfId="0" applyFont="1" applyBorder="1" applyAlignment="1">
      <alignment horizontal="left"/>
    </xf>
    <xf numFmtId="0" fontId="0" fillId="0" borderId="0" xfId="0" applyAlignment="1">
      <alignment horizontal="left"/>
    </xf>
    <xf numFmtId="0" fontId="13" fillId="21" borderId="5" xfId="0" applyFont="1" applyFill="1" applyBorder="1" applyAlignment="1" applyProtection="1">
      <alignment horizontal="center" vertical="center" wrapText="1"/>
      <protection locked="0"/>
    </xf>
    <xf numFmtId="0" fontId="0" fillId="0" borderId="0" xfId="0" applyAlignment="1">
      <alignment vertical="center"/>
    </xf>
    <xf numFmtId="3" fontId="8" fillId="0" borderId="5" xfId="0" applyNumberFormat="1" applyFont="1" applyBorder="1" applyAlignment="1" applyProtection="1">
      <alignment horizontal="center"/>
      <protection locked="0"/>
    </xf>
    <xf numFmtId="3" fontId="8" fillId="0" borderId="5" xfId="0" applyNumberFormat="1"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4" fillId="21" borderId="5" xfId="0" applyFont="1" applyFill="1" applyBorder="1" applyAlignment="1">
      <alignment horizontal="center" vertical="center" wrapText="1"/>
    </xf>
    <xf numFmtId="0" fontId="14" fillId="0" borderId="20" xfId="0" applyFont="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8" fillId="0" borderId="5" xfId="0" applyFont="1" applyBorder="1" applyAlignment="1">
      <alignment horizontal="center"/>
    </xf>
    <xf numFmtId="0" fontId="16" fillId="0" borderId="5" xfId="0" applyFont="1" applyBorder="1" applyAlignment="1">
      <alignment horizontal="center"/>
    </xf>
    <xf numFmtId="0" fontId="18" fillId="21" borderId="5" xfId="0" applyFont="1" applyFill="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19" xfId="0" applyFont="1" applyBorder="1" applyAlignment="1" applyProtection="1">
      <alignment horizontal="left" wrapText="1"/>
      <protection locked="0"/>
    </xf>
    <xf numFmtId="0" fontId="15" fillId="0" borderId="20" xfId="0" applyFont="1" applyBorder="1" applyAlignment="1" applyProtection="1">
      <alignment horizontal="left" wrapText="1"/>
      <protection locked="0"/>
    </xf>
    <xf numFmtId="0" fontId="15" fillId="0" borderId="13" xfId="0" applyFont="1" applyBorder="1" applyAlignment="1" applyProtection="1">
      <alignment horizontal="left" wrapText="1"/>
      <protection locked="0"/>
    </xf>
    <xf numFmtId="0" fontId="13" fillId="21" borderId="5" xfId="0" applyFont="1" applyFill="1" applyBorder="1" applyAlignment="1">
      <alignment horizontal="right" vertical="center" wrapText="1"/>
    </xf>
    <xf numFmtId="0" fontId="15" fillId="0" borderId="5" xfId="0" applyFont="1" applyBorder="1" applyAlignment="1" applyProtection="1">
      <alignment horizontal="left" wrapText="1"/>
      <protection locked="0"/>
    </xf>
    <xf numFmtId="0" fontId="18" fillId="21" borderId="5" xfId="0" applyFont="1" applyFill="1" applyBorder="1" applyAlignment="1">
      <alignment horizontal="center" vertical="center"/>
    </xf>
    <xf numFmtId="0" fontId="13" fillId="21" borderId="5" xfId="0" applyFont="1" applyFill="1" applyBorder="1" applyAlignment="1">
      <alignment horizontal="center" vertical="center" wrapText="1"/>
    </xf>
    <xf numFmtId="0" fontId="12" fillId="0" borderId="0" xfId="0" applyFont="1" applyBorder="1" applyAlignment="1">
      <alignment horizontal="center" vertical="center"/>
    </xf>
    <xf numFmtId="3" fontId="22" fillId="0" borderId="21" xfId="0" applyNumberFormat="1" applyFont="1" applyBorder="1" applyAlignment="1">
      <alignment horizontal="center"/>
    </xf>
    <xf numFmtId="3" fontId="16" fillId="0" borderId="5" xfId="0" applyNumberFormat="1" applyFont="1" applyBorder="1" applyAlignment="1" applyProtection="1">
      <alignment horizontal="center"/>
      <protection locked="0"/>
    </xf>
    <xf numFmtId="0" fontId="18" fillId="21" borderId="5" xfId="0" applyFont="1" applyFill="1" applyBorder="1" applyAlignment="1">
      <alignment horizontal="left" vertical="center"/>
    </xf>
    <xf numFmtId="165" fontId="16" fillId="0" borderId="5" xfId="33" applyNumberFormat="1" applyFont="1" applyFill="1" applyBorder="1" applyAlignment="1" applyProtection="1">
      <alignment horizontal="center"/>
      <protection locked="0"/>
    </xf>
    <xf numFmtId="0" fontId="15" fillId="0" borderId="21" xfId="0" applyFont="1" applyBorder="1" applyAlignment="1" applyProtection="1">
      <alignment horizontal="left" wrapText="1"/>
      <protection locked="0"/>
    </xf>
    <xf numFmtId="0" fontId="15" fillId="0" borderId="22" xfId="0" applyFont="1" applyBorder="1" applyAlignment="1" applyProtection="1">
      <alignment horizontal="left" wrapText="1"/>
      <protection locked="0"/>
    </xf>
    <xf numFmtId="0" fontId="15" fillId="0" borderId="23" xfId="0" applyFont="1" applyBorder="1" applyAlignment="1" applyProtection="1">
      <alignment horizontal="left"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20" fillId="0" borderId="5" xfId="0" applyFont="1" applyBorder="1" applyAlignment="1" applyProtection="1">
      <alignment vertical="top" wrapText="1"/>
      <protection locked="0"/>
    </xf>
    <xf numFmtId="0" fontId="13" fillId="0" borderId="5" xfId="0" applyFont="1" applyBorder="1" applyAlignment="1">
      <alignment horizontal="center" vertical="center" wrapText="1"/>
    </xf>
    <xf numFmtId="0" fontId="20" fillId="0" borderId="5" xfId="0" applyFont="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20" xfId="0" applyFont="1" applyFill="1" applyBorder="1" applyAlignment="1" applyProtection="1">
      <alignment horizontal="center" vertical="top" wrapText="1"/>
      <protection locked="0"/>
    </xf>
    <xf numFmtId="0" fontId="20" fillId="0" borderId="13" xfId="0" applyFont="1" applyFill="1" applyBorder="1" applyAlignment="1" applyProtection="1">
      <alignment horizontal="center" vertical="top" wrapText="1"/>
      <protection locked="0"/>
    </xf>
    <xf numFmtId="0" fontId="20" fillId="0" borderId="5" xfId="0" applyFont="1" applyFill="1" applyBorder="1" applyAlignment="1" applyProtection="1">
      <alignment vertical="top" wrapText="1"/>
      <protection locked="0"/>
    </xf>
    <xf numFmtId="0" fontId="14" fillId="21" borderId="5" xfId="0" applyFont="1" applyFill="1" applyBorder="1" applyAlignment="1">
      <alignment horizontal="center" vertical="center"/>
    </xf>
    <xf numFmtId="0" fontId="21" fillId="21" borderId="5" xfId="0" applyFont="1" applyFill="1" applyBorder="1" applyAlignment="1">
      <alignment horizontal="left" vertical="center" wrapText="1"/>
    </xf>
    <xf numFmtId="0" fontId="15" fillId="0" borderId="29" xfId="0" applyFont="1" applyBorder="1" applyAlignment="1" applyProtection="1">
      <alignment horizontal="center" wrapText="1"/>
      <protection locked="0"/>
    </xf>
    <xf numFmtId="0" fontId="15" fillId="0" borderId="30" xfId="0" applyFont="1" applyBorder="1" applyAlignment="1" applyProtection="1">
      <alignment horizontal="center" wrapText="1"/>
      <protection locked="0"/>
    </xf>
    <xf numFmtId="0" fontId="15" fillId="0" borderId="31" xfId="0" applyFont="1" applyBorder="1" applyAlignment="1" applyProtection="1">
      <alignment horizontal="center" wrapText="1"/>
      <protection locked="0"/>
    </xf>
    <xf numFmtId="0" fontId="15" fillId="0" borderId="32" xfId="0" applyFont="1" applyBorder="1" applyAlignment="1" applyProtection="1">
      <alignment horizontal="center" wrapText="1"/>
      <protection locked="0"/>
    </xf>
    <xf numFmtId="0" fontId="15" fillId="0" borderId="19" xfId="0" applyFont="1" applyBorder="1" applyAlignment="1" applyProtection="1">
      <alignment horizontal="center" wrapText="1"/>
      <protection locked="0"/>
    </xf>
    <xf numFmtId="0" fontId="15" fillId="0" borderId="13" xfId="0" applyFont="1" applyBorder="1" applyAlignment="1" applyProtection="1">
      <alignment horizontal="center" wrapText="1"/>
      <protection locked="0"/>
    </xf>
    <xf numFmtId="0" fontId="18" fillId="21" borderId="5" xfId="0" applyFont="1" applyFill="1" applyBorder="1" applyAlignment="1" applyProtection="1">
      <alignment horizontal="right"/>
      <protection locked="0"/>
    </xf>
    <xf numFmtId="0" fontId="23" fillId="21" borderId="19" xfId="0" applyFont="1" applyFill="1" applyBorder="1" applyAlignment="1" applyProtection="1">
      <alignment horizontal="center" vertical="center" wrapText="1"/>
      <protection locked="0"/>
    </xf>
    <xf numFmtId="0" fontId="23" fillId="21" borderId="13" xfId="0" applyFont="1" applyFill="1" applyBorder="1" applyAlignment="1" applyProtection="1">
      <alignment horizontal="center" vertical="center" wrapText="1"/>
      <protection locked="0"/>
    </xf>
    <xf numFmtId="0" fontId="24" fillId="0" borderId="24" xfId="0" applyFont="1" applyBorder="1" applyAlignment="1" applyProtection="1">
      <alignment horizontal="center"/>
      <protection locked="0"/>
    </xf>
    <xf numFmtId="0" fontId="22" fillId="21" borderId="5" xfId="0" applyFont="1" applyFill="1" applyBorder="1" applyAlignment="1" applyProtection="1">
      <alignment horizontal="right"/>
      <protection locked="0"/>
    </xf>
    <xf numFmtId="0" fontId="22" fillId="21" borderId="7" xfId="0" applyFont="1" applyFill="1" applyBorder="1" applyAlignment="1" applyProtection="1">
      <alignment horizontal="right"/>
      <protection locked="0"/>
    </xf>
    <xf numFmtId="0" fontId="18" fillId="21"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protection locked="0"/>
    </xf>
    <xf numFmtId="0" fontId="15" fillId="0" borderId="5" xfId="0" applyFont="1" applyBorder="1" applyAlignment="1" applyProtection="1">
      <alignment horizontal="right" vertical="center"/>
      <protection locked="0"/>
    </xf>
    <xf numFmtId="0" fontId="22" fillId="22" borderId="5" xfId="32" applyFont="1" applyFill="1" applyBorder="1" applyAlignment="1" applyProtection="1">
      <alignment horizontal="center"/>
      <protection locked="0"/>
    </xf>
    <xf numFmtId="0" fontId="14" fillId="0" borderId="5" xfId="0" applyFont="1" applyBorder="1" applyAlignment="1">
      <alignment horizontal="center" vertical="center" wrapText="1"/>
    </xf>
    <xf numFmtId="0" fontId="26" fillId="21" borderId="5" xfId="0" applyFont="1" applyFill="1" applyBorder="1" applyAlignment="1">
      <alignment horizontal="center" vertical="center"/>
    </xf>
    <xf numFmtId="0" fontId="31" fillId="21" borderId="0" xfId="0" applyFont="1" applyFill="1" applyBorder="1" applyAlignment="1">
      <alignment horizontal="left" vertical="center" wrapText="1"/>
    </xf>
    <xf numFmtId="0" fontId="13" fillId="21" borderId="25" xfId="0" applyFont="1" applyFill="1" applyBorder="1" applyAlignment="1">
      <alignment horizontal="left" vertical="center"/>
    </xf>
    <xf numFmtId="0" fontId="13" fillId="21" borderId="26" xfId="0" applyFont="1" applyFill="1" applyBorder="1" applyAlignment="1">
      <alignment horizontal="left" vertical="center"/>
    </xf>
    <xf numFmtId="0" fontId="23" fillId="21" borderId="5" xfId="32" applyFont="1" applyFill="1" applyBorder="1" applyAlignment="1" applyProtection="1">
      <alignment horizontal="left"/>
      <protection locked="0"/>
    </xf>
    <xf numFmtId="3" fontId="15" fillId="0" borderId="5" xfId="0" applyNumberFormat="1" applyFont="1" applyBorder="1" applyAlignment="1">
      <alignment horizontal="center"/>
    </xf>
    <xf numFmtId="3" fontId="23" fillId="21" borderId="5" xfId="32" applyNumberFormat="1" applyFont="1" applyFill="1" applyBorder="1" applyAlignment="1" applyProtection="1">
      <alignment horizontal="center"/>
    </xf>
    <xf numFmtId="0" fontId="22" fillId="21" borderId="5" xfId="32" applyFont="1" applyFill="1" applyBorder="1" applyAlignment="1" applyProtection="1">
      <alignment horizontal="left"/>
      <protection locked="0"/>
    </xf>
    <xf numFmtId="0" fontId="22" fillId="21" borderId="5" xfId="32" applyFont="1" applyFill="1" applyBorder="1" applyAlignment="1" applyProtection="1">
      <alignment horizontal="center" vertical="center"/>
      <protection locked="0"/>
    </xf>
    <xf numFmtId="167" fontId="35" fillId="0" borderId="33" xfId="28" applyNumberFormat="1" applyFont="1" applyFill="1" applyBorder="1" applyAlignment="1">
      <alignment horizontal="center"/>
    </xf>
    <xf numFmtId="0" fontId="22" fillId="21" borderId="5" xfId="32" applyFont="1" applyFill="1" applyBorder="1" applyAlignment="1" applyProtection="1">
      <alignment horizontal="left" vertical="center" wrapText="1"/>
      <protection locked="0"/>
    </xf>
    <xf numFmtId="3" fontId="24" fillId="21" borderId="5" xfId="32" applyNumberFormat="1" applyFont="1" applyFill="1" applyBorder="1" applyAlignment="1" applyProtection="1">
      <alignment horizontal="center"/>
    </xf>
    <xf numFmtId="0" fontId="28" fillId="21" borderId="5" xfId="32" applyFont="1" applyFill="1" applyBorder="1" applyAlignment="1" applyProtection="1">
      <alignment horizontal="left" vertical="center" wrapText="1"/>
      <protection locked="0"/>
    </xf>
    <xf numFmtId="10" fontId="24" fillId="21" borderId="5" xfId="33" applyNumberFormat="1" applyFont="1" applyFill="1" applyBorder="1" applyAlignment="1" applyProtection="1">
      <alignment horizontal="center"/>
    </xf>
    <xf numFmtId="3" fontId="32" fillId="0" borderId="5" xfId="0" applyNumberFormat="1" applyFont="1" applyBorder="1" applyAlignment="1">
      <alignment horizontal="center"/>
    </xf>
    <xf numFmtId="0" fontId="22" fillId="21" borderId="5" xfId="32" applyFont="1" applyFill="1" applyBorder="1" applyAlignment="1" applyProtection="1">
      <alignment horizontal="left" vertical="center"/>
      <protection locked="0"/>
    </xf>
    <xf numFmtId="0" fontId="28" fillId="21" borderId="5" xfId="32" applyFont="1" applyFill="1" applyBorder="1" applyAlignment="1" applyProtection="1">
      <alignment horizontal="left" vertical="center"/>
      <protection locked="0"/>
    </xf>
    <xf numFmtId="0" fontId="23" fillId="21" borderId="27" xfId="32" applyFont="1" applyFill="1" applyBorder="1" applyAlignment="1" applyProtection="1">
      <alignment horizontal="left"/>
    </xf>
    <xf numFmtId="0" fontId="13" fillId="0" borderId="7" xfId="0" applyFont="1" applyBorder="1" applyAlignment="1">
      <alignment horizontal="center" vertical="center" wrapText="1"/>
    </xf>
    <xf numFmtId="0" fontId="13" fillId="21" borderId="28" xfId="0" applyFont="1" applyFill="1" applyBorder="1" applyAlignment="1">
      <alignment horizontal="center" vertical="center" wrapText="1"/>
    </xf>
    <xf numFmtId="0" fontId="22" fillId="21" borderId="9" xfId="32" applyFont="1" applyFill="1" applyBorder="1" applyAlignment="1" applyProtection="1">
      <alignment horizontal="center" vertical="center"/>
    </xf>
    <xf numFmtId="0" fontId="22" fillId="21" borderId="25" xfId="32" applyFont="1" applyFill="1" applyBorder="1" applyAlignment="1" applyProtection="1">
      <alignment horizontal="center" vertical="center"/>
    </xf>
    <xf numFmtId="0" fontId="22" fillId="21" borderId="11"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wrapText="1"/>
    </xf>
    <xf numFmtId="3" fontId="22" fillId="21" borderId="5" xfId="32" applyNumberFormat="1" applyFont="1" applyFill="1" applyBorder="1" applyAlignment="1" applyProtection="1">
      <alignment horizontal="right" vertical="center"/>
    </xf>
    <xf numFmtId="0" fontId="22" fillId="21" borderId="12" xfId="32" applyFont="1" applyFill="1" applyBorder="1" applyAlignment="1" applyProtection="1">
      <alignment horizontal="center"/>
    </xf>
    <xf numFmtId="0" fontId="22" fillId="21" borderId="5" xfId="32" applyFont="1" applyFill="1" applyBorder="1" applyAlignment="1" applyProtection="1">
      <alignment horizontal="left" vertical="center"/>
    </xf>
    <xf numFmtId="3" fontId="22" fillId="21" borderId="11" xfId="32" applyNumberFormat="1" applyFont="1" applyFill="1" applyBorder="1" applyAlignment="1" applyProtection="1">
      <alignment vertical="center"/>
    </xf>
    <xf numFmtId="3" fontId="23" fillId="22" borderId="5" xfId="32" applyNumberFormat="1" applyFont="1" applyFill="1" applyBorder="1" applyAlignment="1" applyProtection="1">
      <alignment horizontal="center"/>
    </xf>
    <xf numFmtId="0" fontId="22" fillId="21" borderId="12" xfId="32" applyFont="1" applyFill="1" applyBorder="1" applyAlignment="1" applyProtection="1">
      <alignment horizontal="center" vertical="center"/>
    </xf>
    <xf numFmtId="0" fontId="23" fillId="21" borderId="27" xfId="32" applyFont="1" applyFill="1" applyBorder="1" applyAlignment="1" applyProtection="1">
      <alignment horizontal="center"/>
    </xf>
    <xf numFmtId="3" fontId="22" fillId="22" borderId="5" xfId="32" applyNumberFormat="1" applyFont="1" applyFill="1" applyBorder="1" applyAlignment="1" applyProtection="1">
      <alignment horizontal="center"/>
    </xf>
    <xf numFmtId="0" fontId="30" fillId="0" borderId="0" xfId="0" applyFont="1" applyBorder="1" applyAlignment="1">
      <alignment horizontal="justify" vertical="center" wrapText="1"/>
    </xf>
    <xf numFmtId="0" fontId="13" fillId="0" borderId="0" xfId="0" applyFont="1" applyBorder="1" applyAlignment="1">
      <alignment horizontal="center"/>
    </xf>
    <xf numFmtId="0" fontId="20" fillId="0" borderId="5" xfId="0" applyFont="1" applyBorder="1" applyAlignment="1">
      <alignment horizontal="center"/>
    </xf>
  </cellXfs>
  <cellStyles count="9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Excel Built-in Normal" xfId="28"/>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Incorrecto" xfId="29" builtinId="27" customBuiltin="1"/>
    <cellStyle name="Millares" xfId="30" builtinId="3"/>
    <cellStyle name="Neutral" xfId="31" builtinId="28" customBuiltin="1"/>
    <cellStyle name="Normal" xfId="0" builtinId="0"/>
    <cellStyle name="Normal_Formato financiero proyecto individual desplazados" xfId="32"/>
    <cellStyle name="Porcentual" xfId="33" builtinId="5"/>
    <cellStyle name="Porcentual 2" xfId="34"/>
    <cellStyle name="Porcentual 4" xfId="35"/>
    <cellStyle name="Salida" xfId="36" builtinId="21" customBuiltin="1"/>
    <cellStyle name="Título" xfId="37" builtinId="15" customBuiltin="1"/>
    <cellStyle name="Total" xfId="38" builtinId="25"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25400</xdr:rowOff>
    </xdr:from>
    <xdr:to>
      <xdr:col>0</xdr:col>
      <xdr:colOff>1206500</xdr:colOff>
      <xdr:row>0</xdr:row>
      <xdr:rowOff>1015634</xdr:rowOff>
    </xdr:to>
    <xdr:pic>
      <xdr:nvPicPr>
        <xdr:cNvPr id="1751" name="Picture 1"/>
        <xdr:cNvPicPr>
          <a:picLocks noChangeAspect="1" noChangeArrowheads="1"/>
        </xdr:cNvPicPr>
      </xdr:nvPicPr>
      <xdr:blipFill>
        <a:blip xmlns:r="http://schemas.openxmlformats.org/officeDocument/2006/relationships" r:embed="rId1"/>
        <a:srcRect/>
        <a:stretch>
          <a:fillRect/>
        </a:stretch>
      </xdr:blipFill>
      <xdr:spPr bwMode="auto">
        <a:xfrm>
          <a:off x="88900" y="254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3</xdr:col>
      <xdr:colOff>57150</xdr:colOff>
      <xdr:row>0</xdr:row>
      <xdr:rowOff>219075</xdr:rowOff>
    </xdr:from>
    <xdr:to>
      <xdr:col>3</xdr:col>
      <xdr:colOff>1267284</xdr:colOff>
      <xdr:row>0</xdr:row>
      <xdr:rowOff>568544</xdr:rowOff>
    </xdr:to>
    <xdr:sp macro="" textlink="" fLocksText="0">
      <xdr:nvSpPr>
        <xdr:cNvPr id="1026" name="Text Box 12"/>
        <xdr:cNvSpPr>
          <a:spLocks noChangeArrowheads="1"/>
        </xdr:cNvSpPr>
      </xdr:nvSpPr>
      <xdr:spPr bwMode="auto">
        <a:xfrm>
          <a:off x="4152900" y="2190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lnSpc>
              <a:spcPts val="900"/>
            </a:lnSpc>
            <a:defRPr sz="1000"/>
          </a:pPr>
          <a:r>
            <a:rPr lang="es-ES_tradnl" sz="800" b="1" i="0" u="none" strike="noStrike" baseline="0">
              <a:solidFill>
                <a:srgbClr val="000000"/>
              </a:solidFill>
              <a:latin typeface="Arial"/>
              <a:ea typeface="Arial"/>
              <a:cs typeface="Arial"/>
            </a:rPr>
            <a:t>Fecha:    10-10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107950</xdr:colOff>
      <xdr:row>0</xdr:row>
      <xdr:rowOff>234950</xdr:rowOff>
    </xdr:from>
    <xdr:to>
      <xdr:col>3</xdr:col>
      <xdr:colOff>1318084</xdr:colOff>
      <xdr:row>0</xdr:row>
      <xdr:rowOff>596900</xdr:rowOff>
    </xdr:to>
    <xdr:sp macro="" textlink="" fLocksText="0">
      <xdr:nvSpPr>
        <xdr:cNvPr id="2050" name="Text Box 12"/>
        <xdr:cNvSpPr>
          <a:spLocks noChangeArrowheads="1"/>
        </xdr:cNvSpPr>
      </xdr:nvSpPr>
      <xdr:spPr bwMode="auto">
        <a:xfrm>
          <a:off x="4467225" y="247650"/>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81280</xdr:colOff>
      <xdr:row>0</xdr:row>
      <xdr:rowOff>0</xdr:rowOff>
    </xdr:from>
    <xdr:to>
      <xdr:col>0</xdr:col>
      <xdr:colOff>1201420</xdr:colOff>
      <xdr:row>0</xdr:row>
      <xdr:rowOff>1008014</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81280" y="0"/>
          <a:ext cx="1120140" cy="100801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873760</xdr:colOff>
      <xdr:row>0</xdr:row>
      <xdr:rowOff>333375</xdr:rowOff>
    </xdr:from>
    <xdr:to>
      <xdr:col>4</xdr:col>
      <xdr:colOff>965200</xdr:colOff>
      <xdr:row>0</xdr:row>
      <xdr:rowOff>695325</xdr:rowOff>
    </xdr:to>
    <xdr:sp macro="" textlink="" fLocksText="0">
      <xdr:nvSpPr>
        <xdr:cNvPr id="3074" name="Text Box 12"/>
        <xdr:cNvSpPr>
          <a:spLocks noChangeArrowheads="1"/>
        </xdr:cNvSpPr>
      </xdr:nvSpPr>
      <xdr:spPr bwMode="auto">
        <a:xfrm>
          <a:off x="4968240" y="333375"/>
          <a:ext cx="1158240"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81200</xdr:colOff>
      <xdr:row>0</xdr:row>
      <xdr:rowOff>10160</xdr:rowOff>
    </xdr:from>
    <xdr:to>
      <xdr:col>0</xdr:col>
      <xdr:colOff>1198800</xdr:colOff>
      <xdr:row>0</xdr:row>
      <xdr:rowOff>1000394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81200" y="1016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0</xdr:row>
      <xdr:rowOff>295275</xdr:rowOff>
    </xdr:from>
    <xdr:to>
      <xdr:col>8</xdr:col>
      <xdr:colOff>473604</xdr:colOff>
      <xdr:row>0</xdr:row>
      <xdr:rowOff>657225</xdr:rowOff>
    </xdr:to>
    <xdr:sp macro="" textlink="" fLocksText="0">
      <xdr:nvSpPr>
        <xdr:cNvPr id="4098" name="Text Box 12"/>
        <xdr:cNvSpPr>
          <a:spLocks noChangeArrowheads="1"/>
        </xdr:cNvSpPr>
      </xdr:nvSpPr>
      <xdr:spPr bwMode="auto">
        <a:xfrm>
          <a:off x="4371975" y="2952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172720</xdr:colOff>
      <xdr:row>0</xdr:row>
      <xdr:rowOff>0</xdr:rowOff>
    </xdr:from>
    <xdr:to>
      <xdr:col>1</xdr:col>
      <xdr:colOff>1056640</xdr:colOff>
      <xdr:row>1</xdr:row>
      <xdr:rowOff>25034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172720" y="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777875</xdr:colOff>
      <xdr:row>0</xdr:row>
      <xdr:rowOff>200025</xdr:rowOff>
    </xdr:from>
    <xdr:to>
      <xdr:col>4</xdr:col>
      <xdr:colOff>917575</xdr:colOff>
      <xdr:row>0</xdr:row>
      <xdr:rowOff>561975</xdr:rowOff>
    </xdr:to>
    <xdr:sp macro="" textlink="" fLocksText="0">
      <xdr:nvSpPr>
        <xdr:cNvPr id="5122" name="Text Box 12"/>
        <xdr:cNvSpPr>
          <a:spLocks noChangeArrowheads="1"/>
        </xdr:cNvSpPr>
      </xdr:nvSpPr>
      <xdr:spPr bwMode="auto">
        <a:xfrm>
          <a:off x="4533900" y="20002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7620</xdr:colOff>
      <xdr:row>0</xdr:row>
      <xdr:rowOff>50800</xdr:rowOff>
    </xdr:from>
    <xdr:to>
      <xdr:col>0</xdr:col>
      <xdr:colOff>1125220</xdr:colOff>
      <xdr:row>0</xdr:row>
      <xdr:rowOff>1041034</xdr:rowOff>
    </xdr:to>
    <xdr:pic>
      <xdr:nvPicPr>
        <xdr:cNvPr id="6" name="Picture 1"/>
        <xdr:cNvPicPr>
          <a:picLocks noChangeAspect="1" noChangeArrowheads="1"/>
        </xdr:cNvPicPr>
      </xdr:nvPicPr>
      <xdr:blipFill>
        <a:blip xmlns:r="http://schemas.openxmlformats.org/officeDocument/2006/relationships" r:embed="rId1"/>
        <a:srcRect/>
        <a:stretch>
          <a:fillRect/>
        </a:stretch>
      </xdr:blipFill>
      <xdr:spPr bwMode="auto">
        <a:xfrm>
          <a:off x="7620" y="508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20320</xdr:colOff>
      <xdr:row>0</xdr:row>
      <xdr:rowOff>328930</xdr:rowOff>
    </xdr:from>
    <xdr:to>
      <xdr:col>3</xdr:col>
      <xdr:colOff>365760</xdr:colOff>
      <xdr:row>0</xdr:row>
      <xdr:rowOff>703807</xdr:rowOff>
    </xdr:to>
    <xdr:sp macro="" textlink="" fLocksText="0">
      <xdr:nvSpPr>
        <xdr:cNvPr id="6147" name="Text Box 12"/>
        <xdr:cNvSpPr>
          <a:spLocks noChangeArrowheads="1"/>
        </xdr:cNvSpPr>
      </xdr:nvSpPr>
      <xdr:spPr bwMode="auto">
        <a:xfrm>
          <a:off x="4246880" y="328930"/>
          <a:ext cx="1036320" cy="374877"/>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309358</xdr:colOff>
      <xdr:row>0</xdr:row>
      <xdr:rowOff>48847</xdr:rowOff>
    </xdr:from>
    <xdr:to>
      <xdr:col>0</xdr:col>
      <xdr:colOff>1426206</xdr:colOff>
      <xdr:row>0</xdr:row>
      <xdr:rowOff>1039081</xdr:rowOff>
    </xdr:to>
    <xdr:pic>
      <xdr:nvPicPr>
        <xdr:cNvPr id="5" name="Picture 1"/>
        <xdr:cNvPicPr>
          <a:picLocks noChangeArrowheads="1"/>
        </xdr:cNvPicPr>
      </xdr:nvPicPr>
      <xdr:blipFill>
        <a:blip xmlns:r="http://schemas.openxmlformats.org/officeDocument/2006/relationships" r:embed="rId1"/>
        <a:srcRect/>
        <a:stretch>
          <a:fillRect/>
        </a:stretch>
      </xdr:blipFill>
      <xdr:spPr bwMode="auto">
        <a:xfrm>
          <a:off x="309358" y="48847"/>
          <a:ext cx="1116848"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6"/>
  <sheetViews>
    <sheetView tabSelected="1" zoomScale="125" zoomScaleNormal="125" zoomScalePageLayoutView="125" workbookViewId="0">
      <selection activeCell="B3" sqref="B3:D6"/>
    </sheetView>
  </sheetViews>
  <sheetFormatPr baseColWidth="10" defaultColWidth="29.5" defaultRowHeight="15" x14ac:dyDescent="0"/>
  <cols>
    <col min="1" max="1" width="39.83203125" style="1" customWidth="1"/>
    <col min="2" max="2" width="16.6640625" style="1" customWidth="1"/>
    <col min="3" max="3" width="12.33203125" style="1" customWidth="1"/>
    <col min="4" max="4" width="14.6640625" style="1" bestFit="1" customWidth="1"/>
    <col min="5" max="16384" width="29.5" style="1"/>
  </cols>
  <sheetData>
    <row r="1" spans="1:4" ht="81.75" customHeight="1">
      <c r="A1" s="97" t="s">
        <v>0</v>
      </c>
      <c r="B1" s="98"/>
      <c r="C1" s="98"/>
      <c r="D1" s="99"/>
    </row>
    <row r="2" spans="1:4" ht="15.75" customHeight="1">
      <c r="A2" s="100" t="s">
        <v>1</v>
      </c>
      <c r="B2" s="100"/>
      <c r="C2" s="100"/>
      <c r="D2" s="100"/>
    </row>
    <row r="3" spans="1:4">
      <c r="A3" s="2" t="s">
        <v>2</v>
      </c>
      <c r="B3" s="102" t="s">
        <v>216</v>
      </c>
      <c r="C3" s="103"/>
      <c r="D3" s="104"/>
    </row>
    <row r="4" spans="1:4">
      <c r="A4" s="2" t="s">
        <v>3</v>
      </c>
      <c r="B4" s="119">
        <v>25000948</v>
      </c>
      <c r="C4" s="103"/>
      <c r="D4" s="104"/>
    </row>
    <row r="5" spans="1:4">
      <c r="A5" s="2" t="s">
        <v>4</v>
      </c>
      <c r="B5" s="102" t="s">
        <v>217</v>
      </c>
      <c r="C5" s="103"/>
      <c r="D5" s="104"/>
    </row>
    <row r="6" spans="1:4">
      <c r="A6" s="2" t="s">
        <v>5</v>
      </c>
      <c r="B6" s="102">
        <v>3135045973</v>
      </c>
      <c r="C6" s="103"/>
      <c r="D6" s="104"/>
    </row>
    <row r="7" spans="1:4">
      <c r="A7" s="2" t="s">
        <v>6</v>
      </c>
      <c r="B7" s="102"/>
      <c r="C7" s="103"/>
      <c r="D7" s="104"/>
    </row>
    <row r="8" spans="1:4">
      <c r="A8" s="2" t="s">
        <v>5</v>
      </c>
      <c r="B8" s="102"/>
      <c r="C8" s="103"/>
      <c r="D8" s="104"/>
    </row>
    <row r="9" spans="1:4">
      <c r="A9" s="2" t="s">
        <v>7</v>
      </c>
      <c r="B9" s="105"/>
      <c r="C9" s="105"/>
      <c r="D9" s="105"/>
    </row>
    <row r="10" spans="1:4">
      <c r="A10" s="3" t="s">
        <v>8</v>
      </c>
      <c r="B10" s="106"/>
      <c r="C10" s="106"/>
      <c r="D10" s="106"/>
    </row>
    <row r="11" spans="1:4" ht="30" customHeight="1">
      <c r="A11" s="107" t="s">
        <v>9</v>
      </c>
      <c r="B11" s="107"/>
      <c r="C11" s="107"/>
      <c r="D11" s="107"/>
    </row>
    <row r="12" spans="1:4" ht="105" customHeight="1">
      <c r="A12" s="108" t="s">
        <v>203</v>
      </c>
      <c r="B12" s="109"/>
      <c r="C12" s="109"/>
      <c r="D12" s="110"/>
    </row>
    <row r="13" spans="1:4" ht="12.75" customHeight="1">
      <c r="A13" s="101"/>
      <c r="B13" s="101"/>
      <c r="C13" s="101"/>
      <c r="D13" s="101"/>
    </row>
    <row r="14" spans="1:4" ht="15.75" customHeight="1">
      <c r="A14" s="100" t="s">
        <v>10</v>
      </c>
      <c r="B14" s="100"/>
      <c r="C14" s="100"/>
      <c r="D14" s="100"/>
    </row>
    <row r="15" spans="1:4" ht="15" customHeight="1">
      <c r="A15" s="4" t="s">
        <v>11</v>
      </c>
      <c r="B15" s="96">
        <v>1200000</v>
      </c>
      <c r="C15" s="96"/>
      <c r="D15" s="96"/>
    </row>
    <row r="16" spans="1:4" ht="16">
      <c r="A16" s="4" t="s">
        <v>12</v>
      </c>
      <c r="B16" s="95">
        <v>0</v>
      </c>
      <c r="C16" s="95"/>
      <c r="D16" s="95"/>
    </row>
    <row r="17" spans="1:4" ht="15" customHeight="1">
      <c r="A17" s="4" t="s">
        <v>13</v>
      </c>
      <c r="B17" s="96">
        <v>800000</v>
      </c>
      <c r="C17" s="96"/>
      <c r="D17" s="96"/>
    </row>
    <row r="18" spans="1:4" ht="16">
      <c r="A18" s="4" t="s">
        <v>14</v>
      </c>
      <c r="B18" s="122">
        <v>0</v>
      </c>
      <c r="C18" s="122"/>
      <c r="D18" s="122"/>
    </row>
    <row r="19" spans="1:4">
      <c r="A19" s="5" t="s">
        <v>15</v>
      </c>
      <c r="B19" s="120">
        <v>0</v>
      </c>
      <c r="C19" s="120"/>
      <c r="D19" s="120"/>
    </row>
    <row r="20" spans="1:4">
      <c r="A20" s="6" t="s">
        <v>16</v>
      </c>
      <c r="B20" s="120">
        <v>0</v>
      </c>
      <c r="C20" s="120"/>
      <c r="D20" s="120"/>
    </row>
    <row r="21" spans="1:4" ht="15.75" customHeight="1">
      <c r="A21" s="117" t="s">
        <v>17</v>
      </c>
      <c r="B21" s="117"/>
      <c r="C21" s="117"/>
      <c r="D21" s="117"/>
    </row>
    <row r="22" spans="1:4" ht="14.25" customHeight="1">
      <c r="A22" s="121" t="s">
        <v>198</v>
      </c>
      <c r="B22" s="121"/>
      <c r="C22" s="121"/>
      <c r="D22" s="121"/>
    </row>
    <row r="23" spans="1:4" ht="26">
      <c r="A23" s="7" t="s">
        <v>18</v>
      </c>
      <c r="B23" s="7" t="s">
        <v>19</v>
      </c>
      <c r="C23" s="7" t="s">
        <v>20</v>
      </c>
      <c r="D23" s="7" t="s">
        <v>21</v>
      </c>
    </row>
    <row r="24" spans="1:4">
      <c r="A24" s="68" t="s">
        <v>186</v>
      </c>
      <c r="B24" s="78">
        <v>30000</v>
      </c>
      <c r="C24" s="69">
        <v>3</v>
      </c>
      <c r="D24" s="79">
        <f t="shared" ref="D24:D29" si="0">B24*C24</f>
        <v>90000</v>
      </c>
    </row>
    <row r="25" spans="1:4">
      <c r="A25" s="68" t="s">
        <v>192</v>
      </c>
      <c r="B25" s="78">
        <v>15000</v>
      </c>
      <c r="C25" s="69">
        <v>3</v>
      </c>
      <c r="D25" s="79">
        <f t="shared" si="0"/>
        <v>45000</v>
      </c>
    </row>
    <row r="26" spans="1:4">
      <c r="A26" s="68" t="s">
        <v>187</v>
      </c>
      <c r="B26" s="78">
        <v>160000</v>
      </c>
      <c r="C26" s="69">
        <v>1</v>
      </c>
      <c r="D26" s="79">
        <f t="shared" si="0"/>
        <v>160000</v>
      </c>
    </row>
    <row r="27" spans="1:4">
      <c r="A27" s="68" t="s">
        <v>199</v>
      </c>
      <c r="B27" s="78">
        <v>3500</v>
      </c>
      <c r="C27" s="69">
        <v>10</v>
      </c>
      <c r="D27" s="79">
        <f t="shared" si="0"/>
        <v>35000</v>
      </c>
    </row>
    <row r="28" spans="1:4">
      <c r="A28" s="68" t="s">
        <v>200</v>
      </c>
      <c r="B28" s="78">
        <v>10000</v>
      </c>
      <c r="C28" s="69">
        <v>2</v>
      </c>
      <c r="D28" s="79">
        <f t="shared" si="0"/>
        <v>20000</v>
      </c>
    </row>
    <row r="29" spans="1:4">
      <c r="A29" s="68" t="s">
        <v>201</v>
      </c>
      <c r="B29" s="78">
        <v>15000</v>
      </c>
      <c r="C29" s="69">
        <v>3</v>
      </c>
      <c r="D29" s="79">
        <f t="shared" si="0"/>
        <v>45000</v>
      </c>
    </row>
    <row r="30" spans="1:4" ht="15" customHeight="1">
      <c r="A30" s="117" t="s">
        <v>22</v>
      </c>
      <c r="B30" s="117"/>
      <c r="C30" s="117"/>
      <c r="D30" s="9">
        <f>SUM(D24:D29)</f>
        <v>395000</v>
      </c>
    </row>
    <row r="31" spans="1:4">
      <c r="A31" s="116" t="s">
        <v>23</v>
      </c>
      <c r="B31" s="116"/>
      <c r="C31" s="116"/>
      <c r="D31" s="116"/>
    </row>
    <row r="32" spans="1:4" ht="26">
      <c r="A32" s="7" t="s">
        <v>24</v>
      </c>
      <c r="B32" s="7" t="s">
        <v>19</v>
      </c>
      <c r="C32" s="7" t="s">
        <v>20</v>
      </c>
      <c r="D32" s="7" t="s">
        <v>21</v>
      </c>
    </row>
    <row r="33" spans="1:4">
      <c r="A33" s="68" t="s">
        <v>202</v>
      </c>
      <c r="B33" s="81">
        <v>4000</v>
      </c>
      <c r="C33" s="69">
        <v>10</v>
      </c>
      <c r="D33" s="79">
        <f>C33*B33</f>
        <v>40000</v>
      </c>
    </row>
    <row r="34" spans="1:4">
      <c r="A34" s="68" t="s">
        <v>211</v>
      </c>
      <c r="B34" s="81">
        <v>28000</v>
      </c>
      <c r="C34" s="84">
        <v>35</v>
      </c>
      <c r="D34" s="79">
        <f>C34*B34</f>
        <v>980000</v>
      </c>
    </row>
    <row r="35" spans="1:4" ht="15" customHeight="1">
      <c r="A35" s="114" t="s">
        <v>22</v>
      </c>
      <c r="B35" s="114"/>
      <c r="C35" s="114"/>
      <c r="D35" s="9">
        <f>SUM(D33:D34)</f>
        <v>1020000</v>
      </c>
    </row>
    <row r="36" spans="1:4">
      <c r="A36" s="116" t="s">
        <v>25</v>
      </c>
      <c r="B36" s="116"/>
      <c r="C36" s="116"/>
      <c r="D36" s="116"/>
    </row>
    <row r="37" spans="1:4" ht="15" customHeight="1">
      <c r="A37" s="117" t="s">
        <v>26</v>
      </c>
      <c r="B37" s="117"/>
      <c r="C37" s="117"/>
      <c r="D37" s="7" t="s">
        <v>21</v>
      </c>
    </row>
    <row r="38" spans="1:4" ht="15" customHeight="1">
      <c r="A38" s="123" t="s">
        <v>193</v>
      </c>
      <c r="B38" s="124"/>
      <c r="C38" s="125"/>
      <c r="D38" s="79">
        <v>80000</v>
      </c>
    </row>
    <row r="39" spans="1:4" ht="15" customHeight="1">
      <c r="A39" s="115" t="s">
        <v>197</v>
      </c>
      <c r="B39" s="115"/>
      <c r="C39" s="115"/>
      <c r="D39" s="79">
        <f>3000*40</f>
        <v>120000</v>
      </c>
    </row>
    <row r="40" spans="1:4" ht="15" customHeight="1">
      <c r="A40" s="126" t="s">
        <v>191</v>
      </c>
      <c r="B40" s="127"/>
      <c r="C40" s="128"/>
      <c r="D40" s="79">
        <f>1000*250</f>
        <v>250000</v>
      </c>
    </row>
    <row r="41" spans="1:4" ht="15" customHeight="1">
      <c r="A41" s="111" t="s">
        <v>190</v>
      </c>
      <c r="B41" s="112"/>
      <c r="C41" s="113"/>
      <c r="D41" s="79">
        <v>75000</v>
      </c>
    </row>
    <row r="42" spans="1:4" ht="15" customHeight="1">
      <c r="A42" s="111" t="s">
        <v>189</v>
      </c>
      <c r="B42" s="112"/>
      <c r="C42" s="113"/>
      <c r="D42" s="79">
        <v>60000</v>
      </c>
    </row>
    <row r="43" spans="1:4" ht="15" customHeight="1">
      <c r="A43" s="114" t="s">
        <v>22</v>
      </c>
      <c r="B43" s="114"/>
      <c r="C43" s="114"/>
      <c r="D43" s="9">
        <f>+SUM(D38:D42)</f>
        <v>585000</v>
      </c>
    </row>
    <row r="44" spans="1:4" ht="5.25" customHeight="1">
      <c r="A44" s="10"/>
      <c r="B44" s="10"/>
      <c r="C44" s="10"/>
      <c r="D44" s="10"/>
    </row>
    <row r="45" spans="1:4">
      <c r="A45" s="10"/>
      <c r="B45" s="10"/>
      <c r="C45" s="10"/>
      <c r="D45" s="9">
        <f>D30+D35+D43</f>
        <v>2000000</v>
      </c>
    </row>
    <row r="46" spans="1:4">
      <c r="A46" s="118"/>
      <c r="B46" s="118"/>
      <c r="C46" s="118"/>
      <c r="D46" s="118"/>
    </row>
  </sheetData>
  <sheetProtection selectLockedCells="1" selectUnlockedCells="1"/>
  <mergeCells count="34">
    <mergeCell ref="A46:D46"/>
    <mergeCell ref="B3:D3"/>
    <mergeCell ref="B4:D4"/>
    <mergeCell ref="B5:D5"/>
    <mergeCell ref="B6:D6"/>
    <mergeCell ref="B7:D7"/>
    <mergeCell ref="A35:C35"/>
    <mergeCell ref="A36:D36"/>
    <mergeCell ref="A37:C37"/>
    <mergeCell ref="B19:D19"/>
    <mergeCell ref="B20:D20"/>
    <mergeCell ref="A21:D21"/>
    <mergeCell ref="A22:D22"/>
    <mergeCell ref="B18:D18"/>
    <mergeCell ref="A38:C38"/>
    <mergeCell ref="A40:C40"/>
    <mergeCell ref="A41:C41"/>
    <mergeCell ref="A43:C43"/>
    <mergeCell ref="A39:C39"/>
    <mergeCell ref="A31:D31"/>
    <mergeCell ref="A30:C30"/>
    <mergeCell ref="A42:C42"/>
    <mergeCell ref="B16:D16"/>
    <mergeCell ref="B17:D17"/>
    <mergeCell ref="A1:D1"/>
    <mergeCell ref="A2:D2"/>
    <mergeCell ref="A13:D13"/>
    <mergeCell ref="A14:D14"/>
    <mergeCell ref="B15:D15"/>
    <mergeCell ref="B8:D8"/>
    <mergeCell ref="B9:D9"/>
    <mergeCell ref="B10:D10"/>
    <mergeCell ref="A11:D11"/>
    <mergeCell ref="A12:D12"/>
  </mergeCells>
  <phoneticPr fontId="38" type="noConversion"/>
  <printOptions horizontalCentered="1"/>
  <pageMargins left="0.6694444444444444" right="0.47222222222222221" top="0.59027777777777779" bottom="0.51180555555555551" header="0.51180555555555551" footer="0.51180555555555551"/>
  <pageSetup fitToHeight="6" orientation="portrait"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topLeftCell="A11" zoomScale="125" zoomScaleNormal="125" zoomScalePageLayoutView="125" workbookViewId="0">
      <selection activeCell="A25" sqref="A25:C25"/>
    </sheetView>
  </sheetViews>
  <sheetFormatPr baseColWidth="10" defaultRowHeight="14" x14ac:dyDescent="0"/>
  <cols>
    <col min="1" max="1" width="23.5" customWidth="1"/>
    <col min="2" max="2" width="24" customWidth="1"/>
    <col min="3" max="3" width="18.1640625" customWidth="1"/>
    <col min="4" max="4" width="21.5" customWidth="1"/>
  </cols>
  <sheetData>
    <row r="1" spans="1:4" ht="81.75" customHeight="1">
      <c r="A1" s="130" t="s">
        <v>0</v>
      </c>
      <c r="B1" s="130"/>
      <c r="C1" s="130"/>
      <c r="D1" s="130"/>
    </row>
    <row r="2" spans="1:4" ht="15.75" customHeight="1">
      <c r="A2" s="100" t="s">
        <v>27</v>
      </c>
      <c r="B2" s="100"/>
      <c r="C2" s="100"/>
      <c r="D2" s="100"/>
    </row>
    <row r="3" spans="1:4" ht="27" customHeight="1">
      <c r="A3" s="107" t="s">
        <v>28</v>
      </c>
      <c r="B3" s="107"/>
      <c r="C3" s="107"/>
      <c r="D3" s="107"/>
    </row>
    <row r="4" spans="1:4" ht="39" customHeight="1">
      <c r="A4" s="129" t="s">
        <v>204</v>
      </c>
      <c r="B4" s="129"/>
      <c r="C4" s="129"/>
      <c r="D4" s="129"/>
    </row>
    <row r="5" spans="1:4" ht="25.5" customHeight="1">
      <c r="A5" s="107" t="s">
        <v>29</v>
      </c>
      <c r="B5" s="107"/>
      <c r="C5" s="107"/>
      <c r="D5" s="107"/>
    </row>
    <row r="6" spans="1:4" ht="15">
      <c r="A6" s="129" t="s">
        <v>205</v>
      </c>
      <c r="B6" s="129"/>
      <c r="C6" s="129"/>
      <c r="D6" s="129"/>
    </row>
    <row r="7" spans="1:4" ht="18.75" customHeight="1">
      <c r="A7" s="107" t="s">
        <v>30</v>
      </c>
      <c r="B7" s="107"/>
      <c r="C7" s="107"/>
      <c r="D7" s="107"/>
    </row>
    <row r="8" spans="1:4" ht="52" customHeight="1">
      <c r="A8" s="132" t="s">
        <v>206</v>
      </c>
      <c r="B8" s="133"/>
      <c r="C8" s="133"/>
      <c r="D8" s="134"/>
    </row>
    <row r="9" spans="1:4" ht="12.75" customHeight="1">
      <c r="A9" s="100" t="s">
        <v>31</v>
      </c>
      <c r="B9" s="100"/>
      <c r="C9" s="100"/>
      <c r="D9" s="100"/>
    </row>
    <row r="10" spans="1:4" ht="30.75" customHeight="1">
      <c r="A10" s="107" t="s">
        <v>32</v>
      </c>
      <c r="B10" s="107"/>
      <c r="C10" s="107"/>
      <c r="D10" s="107"/>
    </row>
    <row r="11" spans="1:4" ht="47" customHeight="1">
      <c r="A11" s="135" t="s">
        <v>210</v>
      </c>
      <c r="B11" s="135"/>
      <c r="C11" s="135"/>
      <c r="D11" s="135"/>
    </row>
    <row r="12" spans="1:4" ht="15.75" customHeight="1">
      <c r="A12" s="100" t="s">
        <v>33</v>
      </c>
      <c r="B12" s="100"/>
      <c r="C12" s="100"/>
      <c r="D12" s="100"/>
    </row>
    <row r="13" spans="1:4" ht="29.25" customHeight="1">
      <c r="A13" s="107" t="s">
        <v>34</v>
      </c>
      <c r="B13" s="107"/>
      <c r="C13" s="107"/>
      <c r="D13" s="107"/>
    </row>
    <row r="14" spans="1:4" ht="126" customHeight="1">
      <c r="A14" s="131" t="s">
        <v>207</v>
      </c>
      <c r="B14" s="131"/>
      <c r="C14" s="131"/>
      <c r="D14" s="131"/>
    </row>
    <row r="15" spans="1:4" ht="29.25" customHeight="1">
      <c r="A15" s="107" t="s">
        <v>35</v>
      </c>
      <c r="B15" s="107"/>
      <c r="C15" s="107"/>
      <c r="D15" s="107"/>
    </row>
    <row r="16" spans="1:4" ht="41" customHeight="1">
      <c r="A16" s="135" t="s">
        <v>209</v>
      </c>
      <c r="B16" s="135"/>
      <c r="C16" s="135"/>
      <c r="D16" s="135"/>
    </row>
    <row r="17" spans="1:4" ht="19.5" customHeight="1">
      <c r="A17" s="107" t="s">
        <v>36</v>
      </c>
      <c r="B17" s="107"/>
      <c r="C17" s="107"/>
      <c r="D17" s="107"/>
    </row>
    <row r="18" spans="1:4" ht="47.75" customHeight="1">
      <c r="A18" s="131" t="s">
        <v>208</v>
      </c>
      <c r="B18" s="131"/>
      <c r="C18" s="131"/>
      <c r="D18" s="131"/>
    </row>
    <row r="19" spans="1:4" ht="12.75" customHeight="1">
      <c r="A19" s="100" t="s">
        <v>37</v>
      </c>
      <c r="B19" s="100"/>
      <c r="C19" s="100"/>
      <c r="D19" s="100"/>
    </row>
    <row r="20" spans="1:4" ht="27.75" customHeight="1">
      <c r="A20" s="137" t="s">
        <v>38</v>
      </c>
      <c r="B20" s="137"/>
      <c r="C20" s="137"/>
      <c r="D20" s="137"/>
    </row>
    <row r="21" spans="1:4" ht="15.75" customHeight="1">
      <c r="A21" s="136" t="s">
        <v>39</v>
      </c>
      <c r="B21" s="136"/>
      <c r="C21" s="11" t="s">
        <v>20</v>
      </c>
      <c r="D21" s="11" t="s">
        <v>40</v>
      </c>
    </row>
    <row r="22" spans="1:4" ht="16" customHeight="1">
      <c r="A22" s="138" t="s">
        <v>173</v>
      </c>
      <c r="B22" s="139"/>
      <c r="C22" s="12">
        <v>6</v>
      </c>
      <c r="D22" s="69">
        <f>+C22*3500</f>
        <v>21000</v>
      </c>
    </row>
    <row r="23" spans="1:4" ht="14.25" customHeight="1">
      <c r="A23" s="140" t="s">
        <v>174</v>
      </c>
      <c r="B23" s="141"/>
      <c r="C23" s="12">
        <v>4</v>
      </c>
      <c r="D23" s="69">
        <f>+C23*10000</f>
        <v>40000</v>
      </c>
    </row>
    <row r="24" spans="1:4" ht="14.25" customHeight="1">
      <c r="A24" s="142" t="s">
        <v>179</v>
      </c>
      <c r="B24" s="143"/>
      <c r="C24" s="12">
        <v>3</v>
      </c>
      <c r="D24" s="69">
        <f>+C24*15000</f>
        <v>45000</v>
      </c>
    </row>
    <row r="25" spans="1:4" ht="15.75" customHeight="1">
      <c r="A25" s="136" t="s">
        <v>41</v>
      </c>
      <c r="B25" s="136"/>
      <c r="C25" s="136"/>
      <c r="D25" s="13">
        <f>SUM(D22:D24)</f>
        <v>106000</v>
      </c>
    </row>
  </sheetData>
  <sheetProtection selectLockedCells="1" selectUnlockedCells="1"/>
  <mergeCells count="25">
    <mergeCell ref="A25:C25"/>
    <mergeCell ref="A19:D19"/>
    <mergeCell ref="A20:D20"/>
    <mergeCell ref="A21:B21"/>
    <mergeCell ref="A22:B22"/>
    <mergeCell ref="A23:B23"/>
    <mergeCell ref="A24:B24"/>
    <mergeCell ref="A18:D18"/>
    <mergeCell ref="A7:D7"/>
    <mergeCell ref="A8:D8"/>
    <mergeCell ref="A9:D9"/>
    <mergeCell ref="A10:D10"/>
    <mergeCell ref="A11:D11"/>
    <mergeCell ref="A12:D12"/>
    <mergeCell ref="A13:D13"/>
    <mergeCell ref="A14:D14"/>
    <mergeCell ref="A15:D15"/>
    <mergeCell ref="A16:D16"/>
    <mergeCell ref="A17:D17"/>
    <mergeCell ref="A6:D6"/>
    <mergeCell ref="A1:D1"/>
    <mergeCell ref="A2:D2"/>
    <mergeCell ref="A3:D3"/>
    <mergeCell ref="A4:D4"/>
    <mergeCell ref="A5:D5"/>
  </mergeCells>
  <phoneticPr fontId="38" type="noConversion"/>
  <printOptions horizontalCentered="1"/>
  <pageMargins left="0.43333333333333335" right="0.39374999999999999" top="0.74791666666666667" bottom="0.74791666666666667"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6"/>
  <sheetViews>
    <sheetView topLeftCell="A7" zoomScale="125" zoomScaleNormal="125" zoomScalePageLayoutView="125" workbookViewId="0">
      <selection activeCell="A76" sqref="A76:XFD76"/>
    </sheetView>
  </sheetViews>
  <sheetFormatPr baseColWidth="10" defaultRowHeight="14" x14ac:dyDescent="0"/>
  <cols>
    <col min="1" max="1" width="31.6640625" customWidth="1"/>
    <col min="2" max="2" width="12.5" customWidth="1"/>
    <col min="3" max="3" width="13" customWidth="1"/>
    <col min="4" max="4" width="14" bestFit="1" customWidth="1"/>
    <col min="5" max="5" width="13.1640625" bestFit="1" customWidth="1"/>
  </cols>
  <sheetData>
    <row r="1" spans="1:5" ht="81.75" customHeight="1">
      <c r="A1" s="130" t="s">
        <v>42</v>
      </c>
      <c r="B1" s="130"/>
      <c r="C1" s="130"/>
      <c r="D1" s="130"/>
      <c r="E1" s="130"/>
    </row>
    <row r="2" spans="1:5" ht="15.75" customHeight="1">
      <c r="A2" s="100" t="s">
        <v>43</v>
      </c>
      <c r="B2" s="100"/>
      <c r="C2" s="100"/>
      <c r="D2" s="100"/>
      <c r="E2" s="100"/>
    </row>
    <row r="3" spans="1:5" ht="6.75" customHeight="1"/>
    <row r="4" spans="1:5" ht="27">
      <c r="A4" s="14" t="s">
        <v>44</v>
      </c>
      <c r="B4" s="145" t="s">
        <v>214</v>
      </c>
      <c r="C4" s="146"/>
      <c r="D4" s="15" t="s">
        <v>45</v>
      </c>
      <c r="E4" s="16">
        <v>1</v>
      </c>
    </row>
    <row r="5" spans="1:5" ht="6.75" customHeight="1">
      <c r="A5" s="147"/>
      <c r="B5" s="147"/>
      <c r="C5" s="147"/>
      <c r="D5" s="147"/>
      <c r="E5" s="147"/>
    </row>
    <row r="6" spans="1:5" ht="25" thickBot="1">
      <c r="A6" s="72" t="s">
        <v>46</v>
      </c>
      <c r="B6" s="72" t="s">
        <v>47</v>
      </c>
      <c r="C6" s="72" t="s">
        <v>48</v>
      </c>
      <c r="D6" s="72" t="s">
        <v>49</v>
      </c>
      <c r="E6" s="17" t="s">
        <v>50</v>
      </c>
    </row>
    <row r="7" spans="1:5" ht="15" thickTop="1">
      <c r="A7" s="76" t="s">
        <v>175</v>
      </c>
      <c r="B7" s="75" t="s">
        <v>181</v>
      </c>
      <c r="C7" s="74">
        <v>4000</v>
      </c>
      <c r="D7" s="75">
        <f>1/30</f>
        <v>3.3333333333333333E-2</v>
      </c>
      <c r="E7" s="77">
        <f>+C7*D7</f>
        <v>133.33333333333334</v>
      </c>
    </row>
    <row r="8" spans="1:5">
      <c r="A8" s="76" t="s">
        <v>188</v>
      </c>
      <c r="B8" s="75" t="s">
        <v>180</v>
      </c>
      <c r="C8" s="74">
        <v>100</v>
      </c>
      <c r="D8" s="75">
        <v>20</v>
      </c>
      <c r="E8" s="77">
        <f>+C8*D8</f>
        <v>2000</v>
      </c>
    </row>
    <row r="9" spans="1:5">
      <c r="A9" s="76" t="s">
        <v>182</v>
      </c>
      <c r="B9" s="75" t="s">
        <v>183</v>
      </c>
      <c r="C9" s="74">
        <v>0</v>
      </c>
      <c r="D9" s="75">
        <v>1</v>
      </c>
      <c r="E9" s="77">
        <f>+C9*D9</f>
        <v>0</v>
      </c>
    </row>
    <row r="10" spans="1:5" ht="14" customHeight="1">
      <c r="A10" s="148" t="s">
        <v>51</v>
      </c>
      <c r="B10" s="148"/>
      <c r="C10" s="148"/>
      <c r="D10" s="148"/>
      <c r="E10" s="18">
        <f>SUM(E7:E9)</f>
        <v>2133.3333333333335</v>
      </c>
    </row>
    <row r="11" spans="1:5" ht="15" customHeight="1">
      <c r="A11" s="149" t="s">
        <v>52</v>
      </c>
      <c r="B11" s="149"/>
      <c r="C11" s="149"/>
      <c r="D11" s="149"/>
      <c r="E11" s="9">
        <f>E10/E4</f>
        <v>2133.3333333333335</v>
      </c>
    </row>
    <row r="12" spans="1:5" ht="21" customHeight="1">
      <c r="A12" s="150" t="s">
        <v>53</v>
      </c>
      <c r="B12" s="151"/>
      <c r="C12" s="151"/>
      <c r="D12" s="151"/>
      <c r="E12" s="152"/>
    </row>
    <row r="13" spans="1:5" ht="19.5" customHeight="1">
      <c r="A13" s="150"/>
      <c r="B13" s="151"/>
      <c r="C13" s="151"/>
      <c r="D13" s="151"/>
      <c r="E13" s="152"/>
    </row>
    <row r="14" spans="1:5" ht="14.25" customHeight="1">
      <c r="A14" s="144"/>
      <c r="B14" s="144"/>
      <c r="C14" s="144"/>
      <c r="D14" s="144"/>
      <c r="E14" s="19">
        <f>E11+E12</f>
        <v>2133.3333333333335</v>
      </c>
    </row>
    <row r="15" spans="1:5" ht="6.75" customHeight="1"/>
    <row r="16" spans="1:5" ht="30" customHeight="1">
      <c r="A16" s="14" t="s">
        <v>44</v>
      </c>
      <c r="B16" s="145" t="s">
        <v>196</v>
      </c>
      <c r="C16" s="146"/>
      <c r="D16" s="15" t="s">
        <v>45</v>
      </c>
      <c r="E16" s="16">
        <v>1</v>
      </c>
    </row>
    <row r="17" spans="1:5" ht="6.75" customHeight="1">
      <c r="A17" s="147"/>
      <c r="B17" s="147"/>
      <c r="C17" s="147"/>
      <c r="D17" s="147"/>
      <c r="E17" s="147"/>
    </row>
    <row r="18" spans="1:5" ht="25" thickBot="1">
      <c r="A18" s="17" t="s">
        <v>46</v>
      </c>
      <c r="B18" s="17" t="s">
        <v>47</v>
      </c>
      <c r="C18" s="17" t="s">
        <v>48</v>
      </c>
      <c r="D18" s="17" t="s">
        <v>49</v>
      </c>
      <c r="E18" s="17" t="s">
        <v>50</v>
      </c>
    </row>
    <row r="19" spans="1:5" ht="15" thickTop="1">
      <c r="A19" s="76" t="str">
        <f>+A7</f>
        <v>HILO</v>
      </c>
      <c r="B19" s="76" t="str">
        <f t="shared" ref="B19:C19" si="0">+B7</f>
        <v>LATA</v>
      </c>
      <c r="C19" s="74">
        <f t="shared" si="0"/>
        <v>4000</v>
      </c>
      <c r="D19" s="75">
        <v>0.33</v>
      </c>
      <c r="E19" s="77">
        <f>+C19*D19</f>
        <v>1320</v>
      </c>
    </row>
    <row r="20" spans="1:5">
      <c r="A20" s="76" t="str">
        <f t="shared" ref="A20:C21" si="1">+A8</f>
        <v>CHAQUIRA CHECA</v>
      </c>
      <c r="B20" s="76" t="str">
        <f t="shared" si="1"/>
        <v>GRMS</v>
      </c>
      <c r="C20" s="74">
        <f t="shared" si="1"/>
        <v>100</v>
      </c>
      <c r="D20" s="75">
        <v>100</v>
      </c>
      <c r="E20" s="77">
        <f t="shared" ref="E20:E21" si="2">+C20*D20</f>
        <v>10000</v>
      </c>
    </row>
    <row r="21" spans="1:5">
      <c r="A21" s="76" t="str">
        <f t="shared" si="1"/>
        <v>Mano de Obra</v>
      </c>
      <c r="B21" s="76" t="str">
        <f t="shared" si="1"/>
        <v>Horas</v>
      </c>
      <c r="C21" s="74">
        <f t="shared" si="1"/>
        <v>0</v>
      </c>
      <c r="D21" s="80">
        <v>14</v>
      </c>
      <c r="E21" s="77">
        <f t="shared" si="2"/>
        <v>0</v>
      </c>
    </row>
    <row r="22" spans="1:5" ht="15" customHeight="1">
      <c r="A22" s="148" t="s">
        <v>51</v>
      </c>
      <c r="B22" s="148"/>
      <c r="C22" s="148"/>
      <c r="D22" s="148"/>
      <c r="E22" s="18">
        <f>SUM(E19:E21)</f>
        <v>11320</v>
      </c>
    </row>
    <row r="23" spans="1:5">
      <c r="A23" s="149" t="s">
        <v>52</v>
      </c>
      <c r="B23" s="149"/>
      <c r="C23" s="149"/>
      <c r="D23" s="149"/>
      <c r="E23" s="9">
        <f>E22/E16</f>
        <v>11320</v>
      </c>
    </row>
    <row r="24" spans="1:5" ht="18" customHeight="1">
      <c r="A24" s="150" t="s">
        <v>53</v>
      </c>
      <c r="B24" s="151"/>
      <c r="C24" s="151"/>
      <c r="D24" s="151"/>
      <c r="E24" s="152"/>
    </row>
    <row r="25" spans="1:5" ht="21" customHeight="1">
      <c r="A25" s="150"/>
      <c r="B25" s="151"/>
      <c r="C25" s="151"/>
      <c r="D25" s="151"/>
      <c r="E25" s="152"/>
    </row>
    <row r="26" spans="1:5" ht="15.75" customHeight="1">
      <c r="A26" s="144"/>
      <c r="B26" s="144"/>
      <c r="C26" s="144"/>
      <c r="D26" s="144"/>
      <c r="E26" s="19">
        <f>E24+E23</f>
        <v>11320</v>
      </c>
    </row>
    <row r="27" spans="1:5" ht="6.75" customHeight="1"/>
    <row r="28" spans="1:5" ht="27">
      <c r="A28" s="14" t="s">
        <v>44</v>
      </c>
      <c r="B28" s="145" t="s">
        <v>172</v>
      </c>
      <c r="C28" s="146"/>
      <c r="D28" s="15" t="s">
        <v>45</v>
      </c>
      <c r="E28" s="16">
        <v>1</v>
      </c>
    </row>
    <row r="29" spans="1:5" ht="12.75" customHeight="1">
      <c r="A29" s="147"/>
      <c r="B29" s="147"/>
      <c r="C29" s="147"/>
      <c r="D29" s="147"/>
      <c r="E29" s="147"/>
    </row>
    <row r="30" spans="1:5" ht="24">
      <c r="A30" s="17" t="s">
        <v>46</v>
      </c>
      <c r="B30" s="17" t="s">
        <v>47</v>
      </c>
      <c r="C30" s="17" t="s">
        <v>48</v>
      </c>
      <c r="D30" s="17" t="s">
        <v>49</v>
      </c>
      <c r="E30" s="17" t="s">
        <v>50</v>
      </c>
    </row>
    <row r="31" spans="1:5" ht="15" thickTop="1">
      <c r="A31" s="76" t="str">
        <f>+A19</f>
        <v>HILO</v>
      </c>
      <c r="B31" s="76" t="str">
        <f t="shared" ref="B31:C31" si="3">+B19</f>
        <v>LATA</v>
      </c>
      <c r="C31" s="74">
        <f t="shared" si="3"/>
        <v>4000</v>
      </c>
      <c r="D31" s="75">
        <f>1/70</f>
        <v>1.4285714285714285E-2</v>
      </c>
      <c r="E31" s="77">
        <f>+C31*D31</f>
        <v>57.142857142857139</v>
      </c>
    </row>
    <row r="32" spans="1:5">
      <c r="A32" s="76" t="str">
        <f t="shared" ref="A32:C32" si="4">+A20</f>
        <v>CHAQUIRA CHECA</v>
      </c>
      <c r="B32" s="76" t="str">
        <f t="shared" si="4"/>
        <v>GRMS</v>
      </c>
      <c r="C32" s="74">
        <f t="shared" si="4"/>
        <v>100</v>
      </c>
      <c r="D32" s="75">
        <v>15</v>
      </c>
      <c r="E32" s="77">
        <f>+C32*D32</f>
        <v>1500</v>
      </c>
    </row>
    <row r="33" spans="1:5">
      <c r="A33" s="76" t="str">
        <f t="shared" ref="A33:C33" si="5">+A21</f>
        <v>Mano de Obra</v>
      </c>
      <c r="B33" s="76" t="str">
        <f t="shared" si="5"/>
        <v>Horas</v>
      </c>
      <c r="C33" s="74">
        <f t="shared" si="5"/>
        <v>0</v>
      </c>
      <c r="D33" s="75">
        <v>1</v>
      </c>
      <c r="E33" s="77">
        <f>+C33*D33</f>
        <v>0</v>
      </c>
    </row>
    <row r="34" spans="1:5" ht="12.75" customHeight="1">
      <c r="A34" s="148" t="s">
        <v>51</v>
      </c>
      <c r="B34" s="148"/>
      <c r="C34" s="148"/>
      <c r="D34" s="148"/>
      <c r="E34" s="18">
        <f>SUM(E31:E33)</f>
        <v>1557.1428571428571</v>
      </c>
    </row>
    <row r="35" spans="1:5" ht="12.75" customHeight="1">
      <c r="A35" s="149" t="s">
        <v>52</v>
      </c>
      <c r="B35" s="149"/>
      <c r="C35" s="149"/>
      <c r="D35" s="149"/>
      <c r="E35" s="9">
        <f>E34/E28</f>
        <v>1557.1428571428571</v>
      </c>
    </row>
    <row r="36" spans="1:5" ht="12.75" customHeight="1">
      <c r="A36" s="150" t="s">
        <v>53</v>
      </c>
      <c r="B36" s="151"/>
      <c r="C36" s="151"/>
      <c r="D36" s="151"/>
      <c r="E36" s="152"/>
    </row>
    <row r="37" spans="1:5" ht="20" customHeight="1">
      <c r="A37" s="150"/>
      <c r="B37" s="151"/>
      <c r="C37" s="151"/>
      <c r="D37" s="151"/>
      <c r="E37" s="152"/>
    </row>
    <row r="38" spans="1:5" ht="12.75" customHeight="1">
      <c r="A38" s="144"/>
      <c r="B38" s="144"/>
      <c r="C38" s="144"/>
      <c r="D38" s="144"/>
      <c r="E38" s="19">
        <f>E36+E35</f>
        <v>1557.1428571428571</v>
      </c>
    </row>
    <row r="39" spans="1:5" ht="9.75" customHeight="1"/>
    <row r="40" spans="1:5" s="94" customFormat="1" ht="41.25" customHeight="1">
      <c r="A40" s="14" t="s">
        <v>44</v>
      </c>
      <c r="B40" s="145" t="s">
        <v>176</v>
      </c>
      <c r="C40" s="146"/>
      <c r="D40" s="93" t="s">
        <v>45</v>
      </c>
      <c r="E40" s="16">
        <v>1</v>
      </c>
    </row>
    <row r="41" spans="1:5" ht="12.75" customHeight="1">
      <c r="A41" s="147"/>
      <c r="B41" s="147"/>
      <c r="C41" s="147"/>
      <c r="D41" s="147"/>
      <c r="E41" s="147"/>
    </row>
    <row r="42" spans="1:5" ht="24">
      <c r="A42" s="17" t="s">
        <v>46</v>
      </c>
      <c r="B42" s="17" t="s">
        <v>47</v>
      </c>
      <c r="C42" s="17" t="s">
        <v>48</v>
      </c>
      <c r="D42" s="17" t="s">
        <v>49</v>
      </c>
      <c r="E42" s="17" t="s">
        <v>50</v>
      </c>
    </row>
    <row r="43" spans="1:5" ht="15" thickTop="1">
      <c r="A43" s="76" t="str">
        <f>+A31</f>
        <v>HILO</v>
      </c>
      <c r="B43" s="76" t="str">
        <f t="shared" ref="B43:C43" si="6">+B31</f>
        <v>LATA</v>
      </c>
      <c r="C43" s="74">
        <f t="shared" si="6"/>
        <v>4000</v>
      </c>
      <c r="D43" s="75">
        <f>1/5</f>
        <v>0.2</v>
      </c>
      <c r="E43" s="77">
        <f>+C43*D43</f>
        <v>800</v>
      </c>
    </row>
    <row r="44" spans="1:5">
      <c r="A44" s="76" t="str">
        <f t="shared" ref="A44:C44" si="7">+A32</f>
        <v>CHAQUIRA CHECA</v>
      </c>
      <c r="B44" s="76" t="str">
        <f t="shared" si="7"/>
        <v>GRMS</v>
      </c>
      <c r="C44" s="74">
        <f t="shared" si="7"/>
        <v>100</v>
      </c>
      <c r="D44" s="75">
        <v>90</v>
      </c>
      <c r="E44" s="77">
        <f>+C44*D44</f>
        <v>9000</v>
      </c>
    </row>
    <row r="45" spans="1:5">
      <c r="A45" s="76" t="str">
        <f t="shared" ref="A45:C45" si="8">+A33</f>
        <v>Mano de Obra</v>
      </c>
      <c r="B45" s="76" t="str">
        <f t="shared" si="8"/>
        <v>Horas</v>
      </c>
      <c r="C45" s="74">
        <f t="shared" si="8"/>
        <v>0</v>
      </c>
      <c r="D45" s="75">
        <v>4</v>
      </c>
      <c r="E45" s="77">
        <f>+C45*D45</f>
        <v>0</v>
      </c>
    </row>
    <row r="46" spans="1:5" ht="12.75" customHeight="1">
      <c r="A46" s="148" t="s">
        <v>51</v>
      </c>
      <c r="B46" s="148"/>
      <c r="C46" s="148"/>
      <c r="D46" s="148"/>
      <c r="E46" s="18">
        <f>SUM(E43:E45)</f>
        <v>9800</v>
      </c>
    </row>
    <row r="47" spans="1:5">
      <c r="A47" s="149" t="s">
        <v>52</v>
      </c>
      <c r="B47" s="149"/>
      <c r="C47" s="149"/>
      <c r="D47" s="149"/>
      <c r="E47" s="9">
        <f>E46/E40</f>
        <v>9800</v>
      </c>
    </row>
    <row r="48" spans="1:5" ht="12.75" customHeight="1">
      <c r="A48" s="150" t="s">
        <v>53</v>
      </c>
      <c r="B48" s="151"/>
      <c r="C48" s="151"/>
      <c r="D48" s="151"/>
      <c r="E48" s="152"/>
    </row>
    <row r="49" spans="1:5" ht="24.5" customHeight="1">
      <c r="A49" s="150"/>
      <c r="B49" s="151"/>
      <c r="C49" s="151"/>
      <c r="D49" s="151"/>
      <c r="E49" s="152"/>
    </row>
    <row r="50" spans="1:5" ht="16" thickBot="1">
      <c r="A50" s="144"/>
      <c r="B50" s="144"/>
      <c r="C50" s="144"/>
      <c r="D50" s="144"/>
      <c r="E50" s="19">
        <f>E48+E47</f>
        <v>9800</v>
      </c>
    </row>
    <row r="51" spans="1:5" ht="9.75" customHeight="1"/>
    <row r="52" spans="1:5" s="94" customFormat="1" ht="26">
      <c r="A52" s="14" t="s">
        <v>44</v>
      </c>
      <c r="B52" s="145" t="s">
        <v>177</v>
      </c>
      <c r="C52" s="146"/>
      <c r="D52" s="93" t="s">
        <v>45</v>
      </c>
      <c r="E52" s="16">
        <v>1</v>
      </c>
    </row>
    <row r="53" spans="1:5" ht="12.75" customHeight="1">
      <c r="A53" s="147"/>
      <c r="B53" s="147"/>
      <c r="C53" s="147"/>
      <c r="D53" s="147"/>
      <c r="E53" s="147"/>
    </row>
    <row r="54" spans="1:5" ht="25" thickBot="1">
      <c r="A54" s="17" t="s">
        <v>46</v>
      </c>
      <c r="B54" s="17" t="s">
        <v>47</v>
      </c>
      <c r="C54" s="17" t="s">
        <v>48</v>
      </c>
      <c r="D54" s="17" t="s">
        <v>49</v>
      </c>
      <c r="E54" s="17" t="s">
        <v>50</v>
      </c>
    </row>
    <row r="55" spans="1:5" ht="15" thickTop="1">
      <c r="A55" s="76" t="str">
        <f>+A43</f>
        <v>HILO</v>
      </c>
      <c r="B55" s="76" t="str">
        <f t="shared" ref="B55:C55" si="9">+B43</f>
        <v>LATA</v>
      </c>
      <c r="C55" s="74">
        <f t="shared" si="9"/>
        <v>4000</v>
      </c>
      <c r="D55" s="75">
        <f>1/5</f>
        <v>0.2</v>
      </c>
      <c r="E55" s="77">
        <f>+C55*D55</f>
        <v>800</v>
      </c>
    </row>
    <row r="56" spans="1:5">
      <c r="A56" s="76" t="str">
        <f t="shared" ref="A56:C56" si="10">+A44</f>
        <v>CHAQUIRA CHECA</v>
      </c>
      <c r="B56" s="76" t="str">
        <f t="shared" si="10"/>
        <v>GRMS</v>
      </c>
      <c r="C56" s="74">
        <f t="shared" si="10"/>
        <v>100</v>
      </c>
      <c r="D56" s="75">
        <v>60</v>
      </c>
      <c r="E56" s="77">
        <f>+C56*D56</f>
        <v>6000</v>
      </c>
    </row>
    <row r="57" spans="1:5">
      <c r="A57" s="76" t="str">
        <f t="shared" ref="A57:C57" si="11">+A45</f>
        <v>Mano de Obra</v>
      </c>
      <c r="B57" s="76" t="str">
        <f t="shared" si="11"/>
        <v>Horas</v>
      </c>
      <c r="C57" s="74">
        <f t="shared" si="11"/>
        <v>0</v>
      </c>
      <c r="D57" s="75">
        <v>5</v>
      </c>
      <c r="E57" s="77">
        <f>+C57*D57</f>
        <v>0</v>
      </c>
    </row>
    <row r="58" spans="1:5" ht="12.75" customHeight="1">
      <c r="A58" s="148" t="s">
        <v>51</v>
      </c>
      <c r="B58" s="148"/>
      <c r="C58" s="148"/>
      <c r="D58" s="148"/>
      <c r="E58" s="18">
        <f>SUM(E55:E57)</f>
        <v>6800</v>
      </c>
    </row>
    <row r="59" spans="1:5">
      <c r="A59" s="149" t="s">
        <v>52</v>
      </c>
      <c r="B59" s="149"/>
      <c r="C59" s="149"/>
      <c r="D59" s="149"/>
      <c r="E59" s="9">
        <f>E58/E52</f>
        <v>6800</v>
      </c>
    </row>
    <row r="60" spans="1:5" ht="12.75" customHeight="1">
      <c r="A60" s="150" t="s">
        <v>53</v>
      </c>
      <c r="B60" s="151"/>
      <c r="C60" s="151"/>
      <c r="D60" s="151"/>
      <c r="E60" s="152"/>
    </row>
    <row r="61" spans="1:5" ht="24.5" customHeight="1">
      <c r="A61" s="150"/>
      <c r="B61" s="151"/>
      <c r="C61" s="151"/>
      <c r="D61" s="151"/>
      <c r="E61" s="152"/>
    </row>
    <row r="62" spans="1:5" ht="16" thickBot="1">
      <c r="A62" s="144"/>
      <c r="B62" s="144"/>
      <c r="C62" s="144"/>
      <c r="D62" s="144"/>
      <c r="E62" s="19">
        <f>E60+E59</f>
        <v>6800</v>
      </c>
    </row>
    <row r="63" spans="1:5" ht="9.75" customHeight="1"/>
    <row r="64" spans="1:5" s="94" customFormat="1" ht="26">
      <c r="A64" s="14" t="s">
        <v>44</v>
      </c>
      <c r="B64" s="145" t="s">
        <v>184</v>
      </c>
      <c r="C64" s="146"/>
      <c r="D64" s="93" t="s">
        <v>45</v>
      </c>
      <c r="E64" s="16">
        <v>1</v>
      </c>
    </row>
    <row r="65" spans="1:5" ht="12.75" customHeight="1">
      <c r="A65" s="147"/>
      <c r="B65" s="147"/>
      <c r="C65" s="147"/>
      <c r="D65" s="147"/>
      <c r="E65" s="147"/>
    </row>
    <row r="66" spans="1:5" ht="25" thickBot="1">
      <c r="A66" s="17" t="s">
        <v>46</v>
      </c>
      <c r="B66" s="17" t="s">
        <v>47</v>
      </c>
      <c r="C66" s="17" t="s">
        <v>48</v>
      </c>
      <c r="D66" s="17" t="s">
        <v>49</v>
      </c>
      <c r="E66" s="17" t="s">
        <v>50</v>
      </c>
    </row>
    <row r="67" spans="1:5" ht="15" thickTop="1">
      <c r="A67" s="76" t="str">
        <f>+A55</f>
        <v>HILO</v>
      </c>
      <c r="B67" s="76" t="str">
        <f t="shared" ref="B67:C67" si="12">+B55</f>
        <v>LATA</v>
      </c>
      <c r="C67" s="74">
        <f t="shared" si="12"/>
        <v>4000</v>
      </c>
      <c r="D67" s="75">
        <f>1/30</f>
        <v>3.3333333333333333E-2</v>
      </c>
      <c r="E67" s="77">
        <f>+C67*D67</f>
        <v>133.33333333333334</v>
      </c>
    </row>
    <row r="68" spans="1:5">
      <c r="A68" s="76" t="str">
        <f t="shared" ref="A68:C68" si="13">+A56</f>
        <v>CHAQUIRA CHECA</v>
      </c>
      <c r="B68" s="76" t="str">
        <f t="shared" si="13"/>
        <v>GRMS</v>
      </c>
      <c r="C68" s="74">
        <f t="shared" si="13"/>
        <v>100</v>
      </c>
      <c r="D68" s="75">
        <v>300</v>
      </c>
      <c r="E68" s="77">
        <f>+C68*D68</f>
        <v>30000</v>
      </c>
    </row>
    <row r="69" spans="1:5">
      <c r="A69" s="76" t="str">
        <f t="shared" ref="A69:C69" si="14">+A57</f>
        <v>Mano de Obra</v>
      </c>
      <c r="B69" s="76" t="str">
        <f t="shared" si="14"/>
        <v>Horas</v>
      </c>
      <c r="C69" s="74">
        <f t="shared" si="14"/>
        <v>0</v>
      </c>
      <c r="D69" s="75">
        <v>8</v>
      </c>
      <c r="E69" s="77">
        <f>+C69*D69</f>
        <v>0</v>
      </c>
    </row>
    <row r="70" spans="1:5">
      <c r="A70" s="148" t="s">
        <v>51</v>
      </c>
      <c r="B70" s="148"/>
      <c r="C70" s="148"/>
      <c r="D70" s="148"/>
      <c r="E70" s="18">
        <f>SUM(E67:E69)</f>
        <v>30133.333333333332</v>
      </c>
    </row>
    <row r="71" spans="1:5">
      <c r="A71" s="149" t="s">
        <v>52</v>
      </c>
      <c r="B71" s="149"/>
      <c r="C71" s="149"/>
      <c r="D71" s="149"/>
      <c r="E71" s="9">
        <f>E70/E64</f>
        <v>30133.333333333332</v>
      </c>
    </row>
    <row r="72" spans="1:5" ht="12.75" customHeight="1">
      <c r="A72" s="150" t="s">
        <v>53</v>
      </c>
      <c r="B72" s="151"/>
      <c r="C72" s="151"/>
      <c r="D72" s="151"/>
      <c r="E72" s="152"/>
    </row>
    <row r="73" spans="1:5" ht="24.5" customHeight="1">
      <c r="A73" s="150"/>
      <c r="B73" s="151"/>
      <c r="C73" s="151"/>
      <c r="D73" s="151"/>
      <c r="E73" s="152"/>
    </row>
    <row r="74" spans="1:5" ht="16" thickBot="1">
      <c r="A74" s="144"/>
      <c r="B74" s="144"/>
      <c r="C74" s="144"/>
      <c r="D74" s="144"/>
      <c r="E74" s="19">
        <f>E72+E71</f>
        <v>30133.333333333332</v>
      </c>
    </row>
    <row r="75" spans="1:5" ht="9.75" customHeight="1"/>
    <row r="76" spans="1:5" s="94" customFormat="1" ht="26">
      <c r="A76" s="14" t="s">
        <v>44</v>
      </c>
      <c r="B76" s="145" t="s">
        <v>178</v>
      </c>
      <c r="C76" s="146"/>
      <c r="D76" s="93" t="s">
        <v>45</v>
      </c>
      <c r="E76" s="16">
        <v>1</v>
      </c>
    </row>
    <row r="77" spans="1:5" ht="12.75" customHeight="1">
      <c r="A77" s="147"/>
      <c r="B77" s="147"/>
      <c r="C77" s="147"/>
      <c r="D77" s="147"/>
      <c r="E77" s="147"/>
    </row>
    <row r="78" spans="1:5" ht="25" thickBot="1">
      <c r="A78" s="17" t="s">
        <v>46</v>
      </c>
      <c r="B78" s="17" t="s">
        <v>47</v>
      </c>
      <c r="C78" s="17" t="s">
        <v>48</v>
      </c>
      <c r="D78" s="17" t="s">
        <v>49</v>
      </c>
      <c r="E78" s="17" t="s">
        <v>50</v>
      </c>
    </row>
    <row r="79" spans="1:5" ht="15" thickTop="1">
      <c r="A79" s="76" t="str">
        <f>+A67</f>
        <v>HILO</v>
      </c>
      <c r="B79" s="76" t="str">
        <f t="shared" ref="B79:C79" si="15">+B67</f>
        <v>LATA</v>
      </c>
      <c r="C79" s="74">
        <f t="shared" si="15"/>
        <v>4000</v>
      </c>
      <c r="D79" s="75">
        <f>1/5</f>
        <v>0.2</v>
      </c>
      <c r="E79" s="77">
        <f>+C79*D79</f>
        <v>800</v>
      </c>
    </row>
    <row r="80" spans="1:5">
      <c r="A80" s="76" t="str">
        <f t="shared" ref="A80:C80" si="16">+A68</f>
        <v>CHAQUIRA CHECA</v>
      </c>
      <c r="B80" s="76" t="str">
        <f t="shared" si="16"/>
        <v>GRMS</v>
      </c>
      <c r="C80" s="74">
        <f t="shared" si="16"/>
        <v>100</v>
      </c>
      <c r="D80" s="75">
        <v>50</v>
      </c>
      <c r="E80" s="77">
        <f>+C80*D80</f>
        <v>5000</v>
      </c>
    </row>
    <row r="81" spans="1:5">
      <c r="A81" s="76" t="str">
        <f t="shared" ref="A81:C81" si="17">+A69</f>
        <v>Mano de Obra</v>
      </c>
      <c r="B81" s="76" t="str">
        <f t="shared" si="17"/>
        <v>Horas</v>
      </c>
      <c r="C81" s="74">
        <f t="shared" si="17"/>
        <v>0</v>
      </c>
      <c r="D81" s="75">
        <v>6</v>
      </c>
      <c r="E81" s="77">
        <f>+C81*D81</f>
        <v>0</v>
      </c>
    </row>
    <row r="82" spans="1:5">
      <c r="A82" s="148" t="s">
        <v>51</v>
      </c>
      <c r="B82" s="148"/>
      <c r="C82" s="148"/>
      <c r="D82" s="148"/>
      <c r="E82" s="18">
        <f>SUM(E79:E81)</f>
        <v>5800</v>
      </c>
    </row>
    <row r="83" spans="1:5">
      <c r="A83" s="149" t="s">
        <v>52</v>
      </c>
      <c r="B83" s="149"/>
      <c r="C83" s="149"/>
      <c r="D83" s="149"/>
      <c r="E83" s="9">
        <f>E82/E76</f>
        <v>5800</v>
      </c>
    </row>
    <row r="84" spans="1:5" ht="12.75" customHeight="1">
      <c r="A84" s="150" t="s">
        <v>53</v>
      </c>
      <c r="B84" s="151"/>
      <c r="C84" s="151"/>
      <c r="D84" s="151"/>
      <c r="E84" s="152"/>
    </row>
    <row r="85" spans="1:5" ht="24.5" customHeight="1">
      <c r="A85" s="150"/>
      <c r="B85" s="151"/>
      <c r="C85" s="151"/>
      <c r="D85" s="151"/>
      <c r="E85" s="152"/>
    </row>
    <row r="86" spans="1:5" ht="16" thickBot="1">
      <c r="A86" s="144"/>
      <c r="B86" s="144"/>
      <c r="C86" s="144"/>
      <c r="D86" s="144"/>
      <c r="E86" s="19">
        <f>E84+E83</f>
        <v>5800</v>
      </c>
    </row>
  </sheetData>
  <sheetProtection selectLockedCells="1" selectUnlockedCells="1"/>
  <mergeCells count="65">
    <mergeCell ref="A50:D50"/>
    <mergeCell ref="A38:D38"/>
    <mergeCell ref="B40:C40"/>
    <mergeCell ref="A41:E41"/>
    <mergeCell ref="A46:D46"/>
    <mergeCell ref="A47:D47"/>
    <mergeCell ref="A48:A49"/>
    <mergeCell ref="B48:D48"/>
    <mergeCell ref="E48:E49"/>
    <mergeCell ref="B49:D49"/>
    <mergeCell ref="A36:A37"/>
    <mergeCell ref="B36:D36"/>
    <mergeCell ref="E36:E37"/>
    <mergeCell ref="B37:D37"/>
    <mergeCell ref="A17:E17"/>
    <mergeCell ref="A22:D22"/>
    <mergeCell ref="A23:D23"/>
    <mergeCell ref="A24:A25"/>
    <mergeCell ref="B24:D24"/>
    <mergeCell ref="E24:E25"/>
    <mergeCell ref="B25:D25"/>
    <mergeCell ref="A26:D26"/>
    <mergeCell ref="B28:C28"/>
    <mergeCell ref="A29:E29"/>
    <mergeCell ref="A34:D34"/>
    <mergeCell ref="A35:D35"/>
    <mergeCell ref="B16:C16"/>
    <mergeCell ref="A1:E1"/>
    <mergeCell ref="A2:E2"/>
    <mergeCell ref="B4:C4"/>
    <mergeCell ref="A5:E5"/>
    <mergeCell ref="A10:D10"/>
    <mergeCell ref="A11:D11"/>
    <mergeCell ref="A12:A13"/>
    <mergeCell ref="B12:D12"/>
    <mergeCell ref="E12:E13"/>
    <mergeCell ref="B13:D13"/>
    <mergeCell ref="A14:D14"/>
    <mergeCell ref="B52:C52"/>
    <mergeCell ref="A53:E53"/>
    <mergeCell ref="A58:D58"/>
    <mergeCell ref="A59:D59"/>
    <mergeCell ref="A60:A61"/>
    <mergeCell ref="B60:D60"/>
    <mergeCell ref="E60:E61"/>
    <mergeCell ref="B61:D61"/>
    <mergeCell ref="A62:D62"/>
    <mergeCell ref="B64:C64"/>
    <mergeCell ref="A65:E65"/>
    <mergeCell ref="A70:D70"/>
    <mergeCell ref="A71:D71"/>
    <mergeCell ref="A72:A73"/>
    <mergeCell ref="B72:D72"/>
    <mergeCell ref="E72:E73"/>
    <mergeCell ref="B73:D73"/>
    <mergeCell ref="A74:D74"/>
    <mergeCell ref="A86:D86"/>
    <mergeCell ref="B76:C76"/>
    <mergeCell ref="A77:E77"/>
    <mergeCell ref="A82:D82"/>
    <mergeCell ref="A83:D83"/>
    <mergeCell ref="A84:A85"/>
    <mergeCell ref="B84:D84"/>
    <mergeCell ref="E84:E85"/>
    <mergeCell ref="B85:D85"/>
  </mergeCells>
  <phoneticPr fontId="38" type="noConversion"/>
  <printOptions horizontalCentered="1"/>
  <pageMargins left="0.70833333333333337" right="0.70833333333333337" top="0.74791666666666667" bottom="0.74791666666666667" header="0.51180555555555551" footer="0.51180555555555551"/>
  <pageSetup fitToHeight="15"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39" zoomScale="125" zoomScaleNormal="125" zoomScalePageLayoutView="125" workbookViewId="0">
      <selection activeCell="G42" sqref="G42:I42"/>
    </sheetView>
  </sheetViews>
  <sheetFormatPr baseColWidth="10" defaultRowHeight="14" x14ac:dyDescent="0"/>
  <cols>
    <col min="1" max="1" width="3" customWidth="1"/>
    <col min="2" max="2" width="14.5" customWidth="1"/>
    <col min="3" max="3" width="8" customWidth="1"/>
    <col min="4" max="4" width="11.1640625" customWidth="1"/>
    <col min="5" max="5" width="8.83203125" customWidth="1"/>
    <col min="6" max="6" width="10.33203125" customWidth="1"/>
    <col min="7" max="7" width="9" customWidth="1"/>
    <col min="8" max="8" width="10.5" customWidth="1"/>
    <col min="9" max="9" width="10.83203125" customWidth="1"/>
  </cols>
  <sheetData>
    <row r="1" spans="1:10" ht="76" customHeight="1">
      <c r="A1" s="154" t="s">
        <v>0</v>
      </c>
      <c r="B1" s="154"/>
      <c r="C1" s="154"/>
      <c r="D1" s="154"/>
      <c r="E1" s="154"/>
      <c r="F1" s="154"/>
      <c r="G1" s="154"/>
      <c r="H1" s="154"/>
      <c r="I1" s="154"/>
    </row>
    <row r="2" spans="1:10" ht="15.75" customHeight="1">
      <c r="A2" s="100" t="s">
        <v>54</v>
      </c>
      <c r="B2" s="100"/>
      <c r="C2" s="100"/>
      <c r="D2" s="100"/>
      <c r="E2" s="100"/>
      <c r="F2" s="100"/>
      <c r="G2" s="100"/>
      <c r="H2" s="100"/>
      <c r="I2" s="100"/>
    </row>
    <row r="3" spans="1:10" ht="15">
      <c r="A3" s="155" t="s">
        <v>166</v>
      </c>
      <c r="B3" s="155"/>
      <c r="C3" s="155"/>
      <c r="D3" s="155"/>
      <c r="E3" s="155"/>
      <c r="F3" s="155"/>
      <c r="G3" s="155"/>
      <c r="H3" s="155"/>
      <c r="I3" s="155"/>
    </row>
    <row r="4" spans="1:10" ht="48">
      <c r="A4" s="20" t="s">
        <v>55</v>
      </c>
      <c r="B4" s="21" t="s">
        <v>56</v>
      </c>
      <c r="C4" s="22" t="s">
        <v>57</v>
      </c>
      <c r="D4" s="22" t="s">
        <v>58</v>
      </c>
      <c r="E4" s="22" t="s">
        <v>59</v>
      </c>
      <c r="F4" s="22" t="s">
        <v>60</v>
      </c>
      <c r="G4" s="22" t="s">
        <v>61</v>
      </c>
      <c r="H4" s="22" t="s">
        <v>62</v>
      </c>
      <c r="I4" s="23" t="s">
        <v>63</v>
      </c>
    </row>
    <row r="5" spans="1:10">
      <c r="A5" s="24">
        <v>1</v>
      </c>
      <c r="B5" s="8" t="s">
        <v>167</v>
      </c>
      <c r="C5" s="25" t="s">
        <v>185</v>
      </c>
      <c r="D5" s="26">
        <f>+'3'!E10</f>
        <v>2133.3333333333335</v>
      </c>
      <c r="E5" s="25">
        <v>30</v>
      </c>
      <c r="F5" s="28">
        <f>+D5*E5</f>
        <v>64000.000000000007</v>
      </c>
      <c r="G5" s="26">
        <v>4000</v>
      </c>
      <c r="H5" s="28">
        <f>+G5*E5</f>
        <v>120000</v>
      </c>
      <c r="I5" s="82">
        <f>(H5-F5)/H5</f>
        <v>0.46666666666666662</v>
      </c>
      <c r="J5" s="73"/>
    </row>
    <row r="6" spans="1:10">
      <c r="A6" s="24">
        <v>2</v>
      </c>
      <c r="B6" s="8" t="s">
        <v>168</v>
      </c>
      <c r="C6" s="25" t="s">
        <v>185</v>
      </c>
      <c r="D6" s="26">
        <f>+'3'!E23</f>
        <v>11320</v>
      </c>
      <c r="E6" s="25">
        <v>4</v>
      </c>
      <c r="F6" s="28">
        <f t="shared" ref="F6:F7" si="0">+D6*E6</f>
        <v>45280</v>
      </c>
      <c r="G6" s="26">
        <v>15000</v>
      </c>
      <c r="H6" s="28">
        <f t="shared" ref="H6:H11" si="1">+G6*E6</f>
        <v>60000</v>
      </c>
      <c r="I6" s="82">
        <f t="shared" ref="I6:I11" si="2">(H6-F6)/H6</f>
        <v>0.24533333333333332</v>
      </c>
    </row>
    <row r="7" spans="1:10">
      <c r="A7" s="24">
        <v>3</v>
      </c>
      <c r="B7" s="8" t="s">
        <v>172</v>
      </c>
      <c r="C7" s="25" t="s">
        <v>213</v>
      </c>
      <c r="D7" s="26">
        <f>+'3'!E35</f>
        <v>1557.1428571428571</v>
      </c>
      <c r="E7" s="25">
        <v>25</v>
      </c>
      <c r="F7" s="28">
        <f t="shared" si="0"/>
        <v>38928.571428571428</v>
      </c>
      <c r="G7" s="26">
        <v>3000</v>
      </c>
      <c r="H7" s="28">
        <f t="shared" si="1"/>
        <v>75000</v>
      </c>
      <c r="I7" s="82">
        <f t="shared" si="2"/>
        <v>0.48095238095238096</v>
      </c>
    </row>
    <row r="8" spans="1:10">
      <c r="A8" s="24">
        <v>4</v>
      </c>
      <c r="B8" s="8" t="s">
        <v>176</v>
      </c>
      <c r="C8" s="25" t="s">
        <v>185</v>
      </c>
      <c r="D8" s="26">
        <f>+'3'!E47</f>
        <v>9800</v>
      </c>
      <c r="E8" s="25">
        <v>7</v>
      </c>
      <c r="F8" s="28">
        <f>+D8*E8</f>
        <v>68600</v>
      </c>
      <c r="G8" s="26">
        <v>25000</v>
      </c>
      <c r="H8" s="28">
        <f t="shared" si="1"/>
        <v>175000</v>
      </c>
      <c r="I8" s="82">
        <f t="shared" si="2"/>
        <v>0.60799999999999998</v>
      </c>
    </row>
    <row r="9" spans="1:10">
      <c r="A9" s="24">
        <v>5</v>
      </c>
      <c r="B9" s="8" t="s">
        <v>171</v>
      </c>
      <c r="C9" s="25" t="s">
        <v>185</v>
      </c>
      <c r="D9" s="26">
        <f>+'3'!E59</f>
        <v>6800</v>
      </c>
      <c r="E9" s="25">
        <v>1</v>
      </c>
      <c r="F9" s="28">
        <f>+D9*E9</f>
        <v>6800</v>
      </c>
      <c r="G9" s="26">
        <v>30000</v>
      </c>
      <c r="H9" s="28">
        <f t="shared" si="1"/>
        <v>30000</v>
      </c>
      <c r="I9" s="82">
        <f t="shared" si="2"/>
        <v>0.77333333333333332</v>
      </c>
    </row>
    <row r="10" spans="1:10">
      <c r="A10" s="24">
        <v>6</v>
      </c>
      <c r="B10" s="8" t="s">
        <v>170</v>
      </c>
      <c r="C10" s="25" t="s">
        <v>185</v>
      </c>
      <c r="D10" s="26">
        <f>+'3'!E71</f>
        <v>30133.333333333332</v>
      </c>
      <c r="E10" s="25">
        <v>1</v>
      </c>
      <c r="F10" s="28">
        <f>+D10*E10</f>
        <v>30133.333333333332</v>
      </c>
      <c r="G10" s="26">
        <v>40000</v>
      </c>
      <c r="H10" s="28">
        <f t="shared" si="1"/>
        <v>40000</v>
      </c>
      <c r="I10" s="82">
        <f t="shared" si="2"/>
        <v>0.2466666666666667</v>
      </c>
    </row>
    <row r="11" spans="1:10">
      <c r="A11" s="24">
        <v>7</v>
      </c>
      <c r="B11" s="8" t="s">
        <v>169</v>
      </c>
      <c r="C11" s="25" t="s">
        <v>185</v>
      </c>
      <c r="D11" s="26">
        <f>+'3'!E86</f>
        <v>5800</v>
      </c>
      <c r="E11" s="25">
        <v>1</v>
      </c>
      <c r="F11" s="28">
        <f>+D11*E11</f>
        <v>5800</v>
      </c>
      <c r="G11" s="26">
        <v>35000</v>
      </c>
      <c r="H11" s="28">
        <f t="shared" si="1"/>
        <v>35000</v>
      </c>
      <c r="I11" s="82">
        <f t="shared" si="2"/>
        <v>0.8342857142857143</v>
      </c>
    </row>
    <row r="12" spans="1:10">
      <c r="A12" s="24">
        <v>8</v>
      </c>
      <c r="B12" s="8"/>
      <c r="C12" s="25"/>
      <c r="D12" s="26"/>
      <c r="E12" s="27"/>
      <c r="F12" s="28"/>
      <c r="G12" s="26"/>
      <c r="H12" s="28"/>
      <c r="I12" s="29"/>
    </row>
    <row r="13" spans="1:10">
      <c r="A13" s="24">
        <v>9</v>
      </c>
      <c r="B13" s="8"/>
      <c r="C13" s="25"/>
      <c r="D13" s="26"/>
      <c r="E13" s="27"/>
      <c r="F13" s="28"/>
      <c r="G13" s="26"/>
      <c r="H13" s="28"/>
      <c r="I13" s="29"/>
    </row>
    <row r="14" spans="1:10">
      <c r="A14" s="24">
        <v>10</v>
      </c>
      <c r="B14" s="8"/>
      <c r="C14" s="25"/>
      <c r="D14" s="26"/>
      <c r="E14" s="27"/>
      <c r="F14" s="28"/>
      <c r="G14" s="26"/>
      <c r="H14" s="28"/>
      <c r="I14" s="29"/>
    </row>
    <row r="15" spans="1:10">
      <c r="A15" s="24">
        <v>11</v>
      </c>
      <c r="B15" s="8"/>
      <c r="C15" s="25"/>
      <c r="D15" s="26"/>
      <c r="E15" s="27"/>
      <c r="F15" s="28"/>
      <c r="G15" s="26"/>
      <c r="H15" s="28"/>
      <c r="I15" s="29"/>
    </row>
    <row r="16" spans="1:10" ht="8.25" customHeight="1"/>
    <row r="17" spans="1:9" ht="15" customHeight="1">
      <c r="A17" s="156" t="s">
        <v>64</v>
      </c>
      <c r="B17" s="156"/>
      <c r="C17" s="156"/>
      <c r="D17" s="156"/>
      <c r="E17" s="156"/>
      <c r="G17" s="157" t="s">
        <v>65</v>
      </c>
      <c r="H17" s="157"/>
      <c r="I17" s="30">
        <f>SUM(F5:F15)</f>
        <v>259541.90476190476</v>
      </c>
    </row>
    <row r="18" spans="1:9" ht="15.75" customHeight="1">
      <c r="A18" s="156"/>
      <c r="B18" s="156"/>
      <c r="C18" s="156"/>
      <c r="D18" s="156"/>
      <c r="E18" s="156"/>
      <c r="G18" s="158" t="s">
        <v>66</v>
      </c>
      <c r="H18" s="158"/>
      <c r="I18" s="31">
        <f>SUM(H5:H15)</f>
        <v>535000</v>
      </c>
    </row>
    <row r="19" spans="1:9" ht="7.5" customHeight="1">
      <c r="A19" s="156" t="s">
        <v>67</v>
      </c>
      <c r="B19" s="156"/>
      <c r="C19" s="156"/>
      <c r="D19" s="156"/>
      <c r="E19" s="156"/>
      <c r="I19" s="32"/>
    </row>
    <row r="20" spans="1:9" ht="15" customHeight="1">
      <c r="A20" s="156"/>
      <c r="B20" s="156"/>
      <c r="C20" s="156"/>
      <c r="D20" s="156"/>
      <c r="E20" s="156"/>
      <c r="G20" s="157" t="s">
        <v>68</v>
      </c>
      <c r="H20" s="157"/>
      <c r="I20" s="30">
        <f>+I18-I17</f>
        <v>275458.09523809527</v>
      </c>
    </row>
    <row r="21" spans="1:9" ht="20.25" customHeight="1">
      <c r="A21" s="156" t="s">
        <v>69</v>
      </c>
      <c r="B21" s="156"/>
      <c r="C21" s="156"/>
      <c r="D21" s="156"/>
      <c r="E21" s="156"/>
    </row>
    <row r="22" spans="1:9" ht="12.75" customHeight="1">
      <c r="A22" s="156" t="s">
        <v>70</v>
      </c>
      <c r="B22" s="156"/>
      <c r="C22" s="156"/>
      <c r="D22" s="156"/>
      <c r="E22" s="156"/>
    </row>
    <row r="23" spans="1:9" ht="9" customHeight="1"/>
    <row r="24" spans="1:9" ht="15.75" customHeight="1">
      <c r="A24" s="100" t="s">
        <v>71</v>
      </c>
      <c r="B24" s="100"/>
      <c r="C24" s="100"/>
      <c r="D24" s="100"/>
      <c r="E24" s="100"/>
      <c r="F24" s="100"/>
      <c r="G24" s="100"/>
      <c r="H24" s="100"/>
      <c r="I24" s="100"/>
    </row>
    <row r="25" spans="1:9" ht="15" customHeight="1">
      <c r="A25" s="153" t="s">
        <v>72</v>
      </c>
      <c r="B25" s="153"/>
      <c r="C25" s="153"/>
      <c r="D25" s="153"/>
      <c r="E25" s="153"/>
      <c r="F25" s="153"/>
      <c r="G25" s="153"/>
      <c r="H25" s="153"/>
      <c r="I25" s="153"/>
    </row>
    <row r="26" spans="1:9" ht="15" customHeight="1">
      <c r="A26" s="159" t="s">
        <v>73</v>
      </c>
      <c r="B26" s="159"/>
      <c r="C26" s="159"/>
      <c r="D26" s="159"/>
      <c r="E26" s="159"/>
      <c r="F26" s="159"/>
      <c r="G26" s="161">
        <f>I18</f>
        <v>535000</v>
      </c>
      <c r="H26" s="161"/>
      <c r="I26" s="161"/>
    </row>
    <row r="27" spans="1:9" ht="15" customHeight="1">
      <c r="A27" s="159" t="s">
        <v>74</v>
      </c>
      <c r="B27" s="159"/>
      <c r="C27" s="159"/>
      <c r="D27" s="159"/>
      <c r="E27" s="159"/>
      <c r="F27" s="159"/>
      <c r="G27" s="161">
        <f>I17</f>
        <v>259541.90476190476</v>
      </c>
      <c r="H27" s="161"/>
      <c r="I27" s="161"/>
    </row>
    <row r="28" spans="1:9" ht="15" customHeight="1">
      <c r="A28" s="162" t="s">
        <v>75</v>
      </c>
      <c r="B28" s="162"/>
      <c r="C28" s="162"/>
      <c r="D28" s="162"/>
      <c r="E28" s="162"/>
      <c r="F28" s="162"/>
      <c r="G28" s="161">
        <f>G26-G27</f>
        <v>275458.09523809527</v>
      </c>
      <c r="H28" s="161"/>
      <c r="I28" s="161"/>
    </row>
    <row r="29" spans="1:9" ht="15" customHeight="1">
      <c r="A29" s="163" t="s">
        <v>76</v>
      </c>
      <c r="B29" s="163"/>
      <c r="C29" s="163"/>
      <c r="D29" s="163"/>
      <c r="E29" s="163"/>
      <c r="F29" s="163"/>
      <c r="G29" s="163"/>
      <c r="H29" s="163"/>
      <c r="I29" s="163"/>
    </row>
    <row r="30" spans="1:9" ht="15.75" customHeight="1">
      <c r="A30" s="159" t="s">
        <v>77</v>
      </c>
      <c r="B30" s="159"/>
      <c r="C30" s="159"/>
      <c r="D30" s="159"/>
      <c r="E30" s="159"/>
      <c r="F30" s="159"/>
      <c r="G30" s="160">
        <v>0</v>
      </c>
      <c r="H30" s="160"/>
      <c r="I30" s="160"/>
    </row>
    <row r="31" spans="1:9" ht="14.25" customHeight="1">
      <c r="A31" s="159" t="s">
        <v>78</v>
      </c>
      <c r="B31" s="159"/>
      <c r="C31" s="159"/>
      <c r="D31" s="159"/>
      <c r="E31" s="159"/>
      <c r="F31" s="159"/>
      <c r="G31" s="160">
        <v>0</v>
      </c>
      <c r="H31" s="160"/>
      <c r="I31" s="160"/>
    </row>
    <row r="32" spans="1:9" ht="14.25" customHeight="1">
      <c r="A32" s="159" t="s">
        <v>79</v>
      </c>
      <c r="B32" s="159"/>
      <c r="C32" s="159"/>
      <c r="D32" s="159"/>
      <c r="E32" s="159"/>
      <c r="F32" s="159"/>
      <c r="G32" s="160">
        <v>0</v>
      </c>
      <c r="H32" s="160"/>
      <c r="I32" s="160"/>
    </row>
    <row r="33" spans="1:12" ht="14.25" customHeight="1">
      <c r="A33" s="159" t="s">
        <v>80</v>
      </c>
      <c r="B33" s="159"/>
      <c r="C33" s="159"/>
      <c r="D33" s="159"/>
      <c r="E33" s="159"/>
      <c r="F33" s="159"/>
      <c r="G33" s="160">
        <v>10000</v>
      </c>
      <c r="H33" s="160"/>
      <c r="I33" s="160"/>
    </row>
    <row r="34" spans="1:12" ht="14.25" customHeight="1">
      <c r="A34" s="159" t="s">
        <v>81</v>
      </c>
      <c r="B34" s="159"/>
      <c r="C34" s="159"/>
      <c r="D34" s="159"/>
      <c r="E34" s="159"/>
      <c r="F34" s="159"/>
      <c r="G34" s="160">
        <v>20000</v>
      </c>
      <c r="H34" s="160"/>
      <c r="I34" s="160"/>
    </row>
    <row r="35" spans="1:12" ht="14.25" customHeight="1">
      <c r="A35" s="159" t="s">
        <v>82</v>
      </c>
      <c r="B35" s="159"/>
      <c r="C35" s="159"/>
      <c r="D35" s="159"/>
      <c r="E35" s="159"/>
      <c r="F35" s="159"/>
      <c r="G35" s="160">
        <v>0</v>
      </c>
      <c r="H35" s="160"/>
      <c r="I35" s="160"/>
    </row>
    <row r="36" spans="1:12" ht="14.25" customHeight="1">
      <c r="A36" s="159" t="s">
        <v>83</v>
      </c>
      <c r="B36" s="159"/>
      <c r="C36" s="159"/>
      <c r="D36" s="159"/>
      <c r="E36" s="159"/>
      <c r="F36" s="159"/>
      <c r="G36" s="164">
        <v>20000</v>
      </c>
      <c r="H36" s="164"/>
      <c r="I36" s="164"/>
    </row>
    <row r="37" spans="1:12" ht="12.75" customHeight="1">
      <c r="A37" s="159" t="s">
        <v>84</v>
      </c>
      <c r="B37" s="159"/>
      <c r="C37" s="159"/>
      <c r="D37" s="159"/>
      <c r="E37" s="159"/>
      <c r="F37" s="159"/>
      <c r="G37" s="160"/>
      <c r="H37" s="160"/>
      <c r="I37" s="160"/>
    </row>
    <row r="38" spans="1:12" ht="15.75" customHeight="1">
      <c r="A38" s="165" t="s">
        <v>85</v>
      </c>
      <c r="B38" s="165"/>
      <c r="C38" s="165"/>
      <c r="D38" s="165"/>
      <c r="E38" s="165"/>
      <c r="F38" s="165"/>
      <c r="G38" s="166">
        <f>SUM(G30:G37)</f>
        <v>50000</v>
      </c>
      <c r="H38" s="166"/>
      <c r="I38" s="166"/>
    </row>
    <row r="39" spans="1:12" ht="15.75" customHeight="1">
      <c r="A39" s="165" t="s">
        <v>86</v>
      </c>
      <c r="B39" s="165"/>
      <c r="C39" s="165"/>
      <c r="D39" s="165"/>
      <c r="E39" s="165"/>
      <c r="F39" s="165"/>
      <c r="G39" s="166">
        <f>G28-G38</f>
        <v>225458.09523809527</v>
      </c>
      <c r="H39" s="166"/>
      <c r="I39" s="166"/>
    </row>
    <row r="40" spans="1:12" ht="15.75" customHeight="1">
      <c r="A40" s="167" t="s">
        <v>87</v>
      </c>
      <c r="B40" s="167"/>
      <c r="C40" s="167"/>
      <c r="D40" s="167"/>
      <c r="E40" s="167"/>
      <c r="F40" s="167"/>
      <c r="G40" s="168">
        <f>+G39/I18</f>
        <v>0.42141700044503788</v>
      </c>
      <c r="H40" s="168"/>
      <c r="I40" s="168"/>
    </row>
    <row r="41" spans="1:12" ht="15" customHeight="1">
      <c r="A41" s="165" t="s">
        <v>88</v>
      </c>
      <c r="B41" s="165"/>
      <c r="C41" s="165"/>
      <c r="D41" s="165"/>
      <c r="E41" s="165"/>
      <c r="F41" s="165"/>
      <c r="G41" s="169">
        <v>150000</v>
      </c>
      <c r="H41" s="169"/>
      <c r="I41" s="169"/>
      <c r="L41" s="70"/>
    </row>
    <row r="42" spans="1:12" ht="15.75" customHeight="1">
      <c r="A42" s="170" t="s">
        <v>89</v>
      </c>
      <c r="B42" s="170"/>
      <c r="C42" s="170"/>
      <c r="D42" s="170"/>
      <c r="E42" s="170"/>
      <c r="F42" s="170"/>
      <c r="G42" s="166">
        <f>G39-G41</f>
        <v>75458.095238095266</v>
      </c>
      <c r="H42" s="166"/>
      <c r="I42" s="166"/>
      <c r="L42" s="70"/>
    </row>
    <row r="43" spans="1:12" ht="15.75" customHeight="1">
      <c r="A43" s="171" t="s">
        <v>90</v>
      </c>
      <c r="B43" s="171"/>
      <c r="C43" s="171"/>
      <c r="D43" s="171"/>
      <c r="E43" s="171"/>
      <c r="F43" s="171"/>
      <c r="G43" s="160">
        <v>0</v>
      </c>
      <c r="H43" s="160"/>
      <c r="I43" s="160"/>
      <c r="L43" s="70"/>
    </row>
    <row r="44" spans="1:12" ht="15.75" customHeight="1">
      <c r="A44" s="171" t="s">
        <v>91</v>
      </c>
      <c r="B44" s="171"/>
      <c r="C44" s="171"/>
      <c r="D44" s="171"/>
      <c r="E44" s="171"/>
      <c r="F44" s="171"/>
      <c r="G44" s="160">
        <v>0</v>
      </c>
      <c r="H44" s="160"/>
      <c r="I44" s="160"/>
      <c r="L44" s="70"/>
    </row>
    <row r="45" spans="1:12" ht="15.75" customHeight="1">
      <c r="A45" s="33" t="s">
        <v>92</v>
      </c>
      <c r="B45" s="33"/>
      <c r="C45" s="33"/>
      <c r="D45" s="33"/>
      <c r="E45" s="33"/>
      <c r="F45" s="33"/>
      <c r="G45" s="166">
        <f>G42+G43-G44</f>
        <v>75458.095238095266</v>
      </c>
      <c r="H45" s="166"/>
      <c r="I45" s="166"/>
      <c r="L45" s="70"/>
    </row>
    <row r="46" spans="1:12">
      <c r="L46" s="70"/>
    </row>
    <row r="47" spans="1:12">
      <c r="L47" s="70"/>
    </row>
    <row r="48" spans="1:12">
      <c r="L48" s="70"/>
    </row>
    <row r="49" spans="12:12">
      <c r="L49" s="71"/>
    </row>
  </sheetData>
  <sheetProtection selectLockedCells="1" selectUnlockedCells="1"/>
  <mergeCells count="50">
    <mergeCell ref="G45:I45"/>
    <mergeCell ref="A42:F42"/>
    <mergeCell ref="G42:I42"/>
    <mergeCell ref="A43:F43"/>
    <mergeCell ref="G43:I43"/>
    <mergeCell ref="A44:F44"/>
    <mergeCell ref="G44:I44"/>
    <mergeCell ref="A39:F39"/>
    <mergeCell ref="G39:I39"/>
    <mergeCell ref="A40:F40"/>
    <mergeCell ref="G40:I40"/>
    <mergeCell ref="A41:F41"/>
    <mergeCell ref="G41:I41"/>
    <mergeCell ref="A36:F36"/>
    <mergeCell ref="G36:I36"/>
    <mergeCell ref="A37:F37"/>
    <mergeCell ref="G37:I37"/>
    <mergeCell ref="A38:F38"/>
    <mergeCell ref="G38:I38"/>
    <mergeCell ref="A33:F33"/>
    <mergeCell ref="G33:I33"/>
    <mergeCell ref="A34:F34"/>
    <mergeCell ref="G34:I34"/>
    <mergeCell ref="A35:F35"/>
    <mergeCell ref="G35:I35"/>
    <mergeCell ref="A32:F32"/>
    <mergeCell ref="G32:I32"/>
    <mergeCell ref="A26:F26"/>
    <mergeCell ref="G26:I26"/>
    <mergeCell ref="A27:F27"/>
    <mergeCell ref="G27:I27"/>
    <mergeCell ref="A28:F28"/>
    <mergeCell ref="G28:I28"/>
    <mergeCell ref="A29:I29"/>
    <mergeCell ref="A30:F30"/>
    <mergeCell ref="G30:I30"/>
    <mergeCell ref="A31:F31"/>
    <mergeCell ref="G31:I31"/>
    <mergeCell ref="A25:I25"/>
    <mergeCell ref="A1:I1"/>
    <mergeCell ref="A2:I2"/>
    <mergeCell ref="A3:I3"/>
    <mergeCell ref="A17:E18"/>
    <mergeCell ref="G17:H17"/>
    <mergeCell ref="G18:H18"/>
    <mergeCell ref="A19:E20"/>
    <mergeCell ref="G20:H20"/>
    <mergeCell ref="A21:E21"/>
    <mergeCell ref="A22:E22"/>
    <mergeCell ref="A24:I24"/>
  </mergeCells>
  <phoneticPr fontId="38" type="noConversion"/>
  <printOptions horizontalCentered="1"/>
  <pageMargins left="0.59027777777777779" right="0.27569444444444446" top="0.62986111111111109" bottom="0.55138888888888893"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3"/>
  <sheetViews>
    <sheetView zoomScale="125" zoomScaleNormal="125" zoomScalePageLayoutView="125" workbookViewId="0">
      <selection activeCell="B43" sqref="B43"/>
    </sheetView>
  </sheetViews>
  <sheetFormatPr baseColWidth="10" defaultColWidth="11" defaultRowHeight="14" x14ac:dyDescent="0"/>
  <cols>
    <col min="1" max="1" width="27.1640625" style="10" customWidth="1"/>
    <col min="2" max="2" width="13" style="10" customWidth="1"/>
    <col min="3" max="3" width="17.6640625" style="10" customWidth="1"/>
    <col min="4" max="4" width="14.1640625" style="10" customWidth="1"/>
    <col min="5" max="5" width="13.5" style="10" customWidth="1"/>
    <col min="6" max="16384" width="11" style="10"/>
  </cols>
  <sheetData>
    <row r="1" spans="1:5" ht="87" customHeight="1">
      <c r="A1" s="173" t="s">
        <v>93</v>
      </c>
      <c r="B1" s="173"/>
      <c r="C1" s="173"/>
      <c r="D1" s="173"/>
      <c r="E1" s="173"/>
    </row>
    <row r="2" spans="1:5" ht="13.5" customHeight="1">
      <c r="A2" s="174" t="s">
        <v>94</v>
      </c>
      <c r="B2" s="174"/>
      <c r="C2" s="174"/>
      <c r="D2" s="174"/>
      <c r="E2" s="174"/>
    </row>
    <row r="3" spans="1:5">
      <c r="A3" s="175" t="s">
        <v>95</v>
      </c>
      <c r="B3" s="175"/>
      <c r="C3" s="176" t="s">
        <v>96</v>
      </c>
      <c r="D3" s="176"/>
      <c r="E3" s="176"/>
    </row>
    <row r="4" spans="1:5">
      <c r="A4" s="177" t="s">
        <v>97</v>
      </c>
      <c r="B4" s="177"/>
      <c r="C4" s="178" t="s">
        <v>98</v>
      </c>
      <c r="D4" s="178"/>
      <c r="E4" s="178"/>
    </row>
    <row r="5" spans="1:5">
      <c r="A5" s="34" t="s">
        <v>99</v>
      </c>
      <c r="B5" s="35">
        <v>0</v>
      </c>
      <c r="C5" s="36" t="s">
        <v>100</v>
      </c>
      <c r="D5" s="37"/>
      <c r="E5" s="38">
        <v>1000000</v>
      </c>
    </row>
    <row r="6" spans="1:5">
      <c r="A6" s="34" t="s">
        <v>101</v>
      </c>
      <c r="B6" s="35">
        <v>0</v>
      </c>
      <c r="C6" s="172" t="s">
        <v>102</v>
      </c>
      <c r="D6" s="172"/>
      <c r="E6" s="38">
        <v>0</v>
      </c>
    </row>
    <row r="7" spans="1:5">
      <c r="A7" s="34" t="s">
        <v>103</v>
      </c>
      <c r="B7" s="35">
        <v>0</v>
      </c>
      <c r="C7" s="172" t="s">
        <v>104</v>
      </c>
      <c r="D7" s="172"/>
      <c r="E7" s="38">
        <v>0</v>
      </c>
    </row>
    <row r="8" spans="1:5" ht="12.75" customHeight="1">
      <c r="A8" s="34" t="s">
        <v>105</v>
      </c>
      <c r="B8" s="35">
        <v>874000</v>
      </c>
      <c r="C8" s="179" t="s">
        <v>106</v>
      </c>
      <c r="D8" s="179"/>
      <c r="E8" s="180">
        <f>SUM(E5:E7)</f>
        <v>1000000</v>
      </c>
    </row>
    <row r="9" spans="1:5">
      <c r="A9" s="34" t="s">
        <v>107</v>
      </c>
      <c r="B9" s="35">
        <v>0</v>
      </c>
      <c r="C9" s="179"/>
      <c r="D9" s="179"/>
      <c r="E9" s="180"/>
    </row>
    <row r="10" spans="1:5">
      <c r="A10" s="34" t="s">
        <v>108</v>
      </c>
      <c r="B10" s="35">
        <v>2595000</v>
      </c>
      <c r="C10" s="181" t="s">
        <v>109</v>
      </c>
      <c r="D10" s="181"/>
      <c r="E10" s="39"/>
    </row>
    <row r="11" spans="1:5" ht="14.25" customHeight="1">
      <c r="A11" s="34" t="s">
        <v>110</v>
      </c>
      <c r="B11" s="35">
        <v>0</v>
      </c>
      <c r="C11" s="172" t="s">
        <v>111</v>
      </c>
      <c r="D11" s="172"/>
      <c r="E11" s="38">
        <v>0</v>
      </c>
    </row>
    <row r="12" spans="1:5" ht="14.25" customHeight="1">
      <c r="A12" s="182" t="s">
        <v>112</v>
      </c>
      <c r="B12" s="183">
        <f>SUM(B5:B11)</f>
        <v>3469000</v>
      </c>
      <c r="C12" s="172" t="s">
        <v>104</v>
      </c>
      <c r="D12" s="172"/>
      <c r="E12" s="38">
        <v>0</v>
      </c>
    </row>
    <row r="13" spans="1:5" ht="24.5" customHeight="1">
      <c r="A13" s="182"/>
      <c r="B13" s="183"/>
      <c r="C13" s="179" t="s">
        <v>113</v>
      </c>
      <c r="D13" s="179"/>
      <c r="E13" s="40">
        <f>SUM(E11:E12)</f>
        <v>0</v>
      </c>
    </row>
    <row r="14" spans="1:5" ht="15" customHeight="1">
      <c r="A14" s="177" t="s">
        <v>18</v>
      </c>
      <c r="B14" s="177"/>
      <c r="C14" s="178" t="s">
        <v>114</v>
      </c>
      <c r="D14" s="178"/>
      <c r="E14" s="40">
        <f>+E8+E13</f>
        <v>1000000</v>
      </c>
    </row>
    <row r="15" spans="1:5">
      <c r="A15" s="34" t="s">
        <v>115</v>
      </c>
      <c r="B15" s="41">
        <v>0</v>
      </c>
      <c r="C15" s="185" t="s">
        <v>116</v>
      </c>
      <c r="D15" s="185"/>
      <c r="E15" s="42"/>
    </row>
    <row r="16" spans="1:5">
      <c r="A16" s="34" t="s">
        <v>117</v>
      </c>
      <c r="B16" s="41">
        <v>0</v>
      </c>
      <c r="C16" s="185"/>
      <c r="D16" s="185"/>
      <c r="E16" s="43"/>
    </row>
    <row r="17" spans="1:6">
      <c r="A17" s="34" t="s">
        <v>118</v>
      </c>
      <c r="B17" s="41">
        <v>0</v>
      </c>
      <c r="C17" s="185"/>
      <c r="D17" s="185"/>
      <c r="E17" s="44"/>
    </row>
    <row r="18" spans="1:6">
      <c r="A18" s="34" t="s">
        <v>119</v>
      </c>
      <c r="B18" s="41">
        <f>+'2'!D25</f>
        <v>106000</v>
      </c>
      <c r="C18" s="186" t="s">
        <v>120</v>
      </c>
      <c r="D18" s="186"/>
      <c r="E18" s="45">
        <f>+B22-E14</f>
        <v>2575000</v>
      </c>
    </row>
    <row r="19" spans="1:6" ht="12.75" customHeight="1">
      <c r="A19" s="34" t="s">
        <v>121</v>
      </c>
      <c r="B19" s="41">
        <v>0</v>
      </c>
      <c r="C19" s="179" t="s">
        <v>122</v>
      </c>
      <c r="D19" s="179"/>
      <c r="E19" s="46">
        <f>+E18</f>
        <v>2575000</v>
      </c>
    </row>
    <row r="20" spans="1:6">
      <c r="A20" s="34" t="s">
        <v>123</v>
      </c>
      <c r="B20" s="41">
        <v>0</v>
      </c>
      <c r="C20" s="179"/>
      <c r="D20" s="179"/>
      <c r="E20" s="47"/>
    </row>
    <row r="21" spans="1:6" ht="12.75" customHeight="1">
      <c r="A21" s="48" t="s">
        <v>124</v>
      </c>
      <c r="B21" s="49">
        <f>SUM(B15:B20)</f>
        <v>106000</v>
      </c>
      <c r="C21" s="179" t="s">
        <v>125</v>
      </c>
      <c r="D21" s="179"/>
      <c r="E21" s="50">
        <f>+E14+E19</f>
        <v>3575000</v>
      </c>
    </row>
    <row r="22" spans="1:6">
      <c r="A22" s="51" t="s">
        <v>126</v>
      </c>
      <c r="B22" s="49">
        <f>+B12+B21</f>
        <v>3575000</v>
      </c>
      <c r="C22" s="179"/>
      <c r="D22" s="179"/>
      <c r="E22" s="52"/>
    </row>
    <row r="23" spans="1:6" ht="6.75" customHeight="1"/>
    <row r="24" spans="1:6" ht="15" customHeight="1">
      <c r="A24" s="117" t="s">
        <v>127</v>
      </c>
      <c r="B24" s="117"/>
      <c r="C24" s="117"/>
      <c r="D24" s="117"/>
      <c r="E24" s="117"/>
    </row>
    <row r="25" spans="1:6">
      <c r="A25" s="53" t="s">
        <v>128</v>
      </c>
      <c r="B25" s="54" t="s">
        <v>129</v>
      </c>
      <c r="C25" s="54" t="s">
        <v>130</v>
      </c>
      <c r="D25" s="54" t="s">
        <v>131</v>
      </c>
      <c r="E25" s="54"/>
    </row>
    <row r="26" spans="1:6">
      <c r="A26" s="55" t="s">
        <v>132</v>
      </c>
      <c r="B26" s="56">
        <v>0</v>
      </c>
      <c r="C26" s="56">
        <f>B43</f>
        <v>75458.095238095266</v>
      </c>
      <c r="D26" s="56">
        <f>C43</f>
        <v>148520.77142857143</v>
      </c>
      <c r="E26" s="56">
        <f>D43</f>
        <v>221583.4476190476</v>
      </c>
    </row>
    <row r="27" spans="1:6" ht="15" customHeight="1">
      <c r="A27" s="53" t="s">
        <v>133</v>
      </c>
      <c r="B27" s="187" t="s">
        <v>134</v>
      </c>
      <c r="C27" s="187"/>
      <c r="D27" s="187"/>
      <c r="E27" s="187"/>
    </row>
    <row r="28" spans="1:6">
      <c r="A28" s="55" t="s">
        <v>135</v>
      </c>
      <c r="B28" s="56">
        <f>'4'!G26</f>
        <v>535000</v>
      </c>
      <c r="C28" s="56">
        <f>(B28*2%)+B28</f>
        <v>545700</v>
      </c>
      <c r="D28" s="56">
        <f>C28</f>
        <v>545700</v>
      </c>
      <c r="E28" s="56">
        <f>D28</f>
        <v>545700</v>
      </c>
    </row>
    <row r="29" spans="1:6">
      <c r="A29" s="55" t="s">
        <v>136</v>
      </c>
      <c r="B29" s="56">
        <f>'4'!G43</f>
        <v>0</v>
      </c>
      <c r="C29" s="56">
        <f>+B29</f>
        <v>0</v>
      </c>
      <c r="D29" s="56">
        <f>C29</f>
        <v>0</v>
      </c>
      <c r="E29" s="56">
        <f>D29</f>
        <v>0</v>
      </c>
    </row>
    <row r="30" spans="1:6">
      <c r="A30" s="53" t="s">
        <v>137</v>
      </c>
      <c r="B30" s="40">
        <f>SUM(B26:B29)</f>
        <v>535000</v>
      </c>
      <c r="C30" s="40">
        <f>C26+C28+C29</f>
        <v>621158.09523809527</v>
      </c>
      <c r="D30" s="40">
        <f>SUM(D26:D29)</f>
        <v>694220.77142857143</v>
      </c>
      <c r="E30" s="40">
        <f>SUM(E26:E29)</f>
        <v>767283.4476190476</v>
      </c>
      <c r="F30" s="57"/>
    </row>
    <row r="31" spans="1:6" ht="15" customHeight="1">
      <c r="A31" s="53" t="s">
        <v>138</v>
      </c>
      <c r="B31" s="184"/>
      <c r="C31" s="184"/>
      <c r="D31" s="184"/>
      <c r="E31" s="184"/>
      <c r="F31" s="57"/>
    </row>
    <row r="32" spans="1:6">
      <c r="A32" s="55" t="s">
        <v>139</v>
      </c>
      <c r="B32" s="56">
        <f>'4'!I17</f>
        <v>259541.90476190476</v>
      </c>
      <c r="C32" s="56">
        <f>(B32*1%)+B32</f>
        <v>262137.3238095238</v>
      </c>
      <c r="D32" s="56">
        <f t="shared" ref="D32:E37" si="0">C32</f>
        <v>262137.3238095238</v>
      </c>
      <c r="E32" s="56">
        <f t="shared" si="0"/>
        <v>262137.3238095238</v>
      </c>
      <c r="F32" s="57"/>
    </row>
    <row r="33" spans="1:5">
      <c r="A33" s="55" t="s">
        <v>140</v>
      </c>
      <c r="B33" s="56">
        <f>'4'!G30</f>
        <v>0</v>
      </c>
      <c r="C33" s="56">
        <f>B33</f>
        <v>0</v>
      </c>
      <c r="D33" s="56">
        <f t="shared" si="0"/>
        <v>0</v>
      </c>
      <c r="E33" s="56">
        <f t="shared" si="0"/>
        <v>0</v>
      </c>
    </row>
    <row r="34" spans="1:5">
      <c r="A34" s="55" t="s">
        <v>141</v>
      </c>
      <c r="B34" s="56">
        <f>'4'!G31</f>
        <v>0</v>
      </c>
      <c r="C34" s="56">
        <f>B34</f>
        <v>0</v>
      </c>
      <c r="D34" s="56">
        <f t="shared" si="0"/>
        <v>0</v>
      </c>
      <c r="E34" s="56">
        <f t="shared" si="0"/>
        <v>0</v>
      </c>
    </row>
    <row r="35" spans="1:5">
      <c r="A35" s="55" t="s">
        <v>142</v>
      </c>
      <c r="B35" s="56">
        <f>'4'!G32</f>
        <v>0</v>
      </c>
      <c r="C35" s="56">
        <f>B35</f>
        <v>0</v>
      </c>
      <c r="D35" s="56">
        <f t="shared" si="0"/>
        <v>0</v>
      </c>
      <c r="E35" s="56">
        <f t="shared" si="0"/>
        <v>0</v>
      </c>
    </row>
    <row r="36" spans="1:5">
      <c r="A36" s="55" t="s">
        <v>143</v>
      </c>
      <c r="B36" s="56">
        <f>'4'!G33</f>
        <v>10000</v>
      </c>
      <c r="C36" s="56">
        <f>B36</f>
        <v>10000</v>
      </c>
      <c r="D36" s="56">
        <f t="shared" si="0"/>
        <v>10000</v>
      </c>
      <c r="E36" s="56">
        <f t="shared" si="0"/>
        <v>10000</v>
      </c>
    </row>
    <row r="37" spans="1:5">
      <c r="A37" s="55" t="s">
        <v>144</v>
      </c>
      <c r="B37" s="56">
        <f>'4'!G34</f>
        <v>20000</v>
      </c>
      <c r="C37" s="56">
        <f>B37</f>
        <v>20000</v>
      </c>
      <c r="D37" s="56">
        <f t="shared" si="0"/>
        <v>20000</v>
      </c>
      <c r="E37" s="56">
        <f t="shared" si="0"/>
        <v>20000</v>
      </c>
    </row>
    <row r="38" spans="1:5">
      <c r="A38" s="55" t="s">
        <v>145</v>
      </c>
      <c r="B38" s="56">
        <f>'4'!G35</f>
        <v>0</v>
      </c>
      <c r="C38" s="56">
        <f>+'1'!B20</f>
        <v>0</v>
      </c>
      <c r="D38" s="56">
        <f>+'1'!B20</f>
        <v>0</v>
      </c>
      <c r="E38" s="56">
        <f>+'1'!B20</f>
        <v>0</v>
      </c>
    </row>
    <row r="39" spans="1:5">
      <c r="A39" s="55" t="s">
        <v>146</v>
      </c>
      <c r="B39" s="56">
        <f>'4'!G36</f>
        <v>20000</v>
      </c>
      <c r="C39" s="56">
        <f>B39</f>
        <v>20000</v>
      </c>
      <c r="D39" s="56">
        <f>C39</f>
        <v>20000</v>
      </c>
      <c r="E39" s="56">
        <f>D39</f>
        <v>20000</v>
      </c>
    </row>
    <row r="40" spans="1:5">
      <c r="A40" s="55" t="s">
        <v>147</v>
      </c>
      <c r="B40" s="56">
        <f>'4'!G37</f>
        <v>0</v>
      </c>
      <c r="C40" s="56">
        <f>B40</f>
        <v>0</v>
      </c>
      <c r="D40" s="56"/>
      <c r="E40" s="56">
        <f>D40</f>
        <v>0</v>
      </c>
    </row>
    <row r="41" spans="1:5">
      <c r="A41" s="55" t="s">
        <v>148</v>
      </c>
      <c r="B41" s="56">
        <f>'4'!G41</f>
        <v>150000</v>
      </c>
      <c r="C41" s="56">
        <f>(B41*7%)+B41</f>
        <v>160500</v>
      </c>
      <c r="D41" s="56">
        <f>C41</f>
        <v>160500</v>
      </c>
      <c r="E41" s="56">
        <f>D41</f>
        <v>160500</v>
      </c>
    </row>
    <row r="42" spans="1:5">
      <c r="A42" s="33" t="s">
        <v>149</v>
      </c>
      <c r="B42" s="40">
        <f>SUM(B32:B41)</f>
        <v>459541.90476190473</v>
      </c>
      <c r="C42" s="40">
        <f>SUM(C32:C41)</f>
        <v>472637.32380952383</v>
      </c>
      <c r="D42" s="40">
        <f>SUM(D32:D41)</f>
        <v>472637.32380952383</v>
      </c>
      <c r="E42" s="40">
        <f>SUM(E32:E41)</f>
        <v>472637.32380952383</v>
      </c>
    </row>
    <row r="43" spans="1:5">
      <c r="A43" s="33" t="s">
        <v>150</v>
      </c>
      <c r="B43" s="40">
        <f>B30-B42</f>
        <v>75458.095238095266</v>
      </c>
      <c r="C43" s="40">
        <f>C30-C42</f>
        <v>148520.77142857143</v>
      </c>
      <c r="D43" s="40">
        <f>D30-D42</f>
        <v>221583.4476190476</v>
      </c>
      <c r="E43" s="40">
        <f>E30-E42</f>
        <v>294646.12380952376</v>
      </c>
    </row>
  </sheetData>
  <sheetProtection selectLockedCells="1" selectUnlockedCells="1"/>
  <mergeCells count="25">
    <mergeCell ref="B31:E31"/>
    <mergeCell ref="C15:D17"/>
    <mergeCell ref="C18:D18"/>
    <mergeCell ref="C19:D20"/>
    <mergeCell ref="C21:D22"/>
    <mergeCell ref="A24:E24"/>
    <mergeCell ref="B27:E27"/>
    <mergeCell ref="A12:A13"/>
    <mergeCell ref="B12:B13"/>
    <mergeCell ref="C12:D12"/>
    <mergeCell ref="C13:D13"/>
    <mergeCell ref="A14:B14"/>
    <mergeCell ref="C14:D14"/>
    <mergeCell ref="C11:D11"/>
    <mergeCell ref="A1:E1"/>
    <mergeCell ref="A2:E2"/>
    <mergeCell ref="A3:B3"/>
    <mergeCell ref="C3:E3"/>
    <mergeCell ref="A4:B4"/>
    <mergeCell ref="C4:E4"/>
    <mergeCell ref="C6:D6"/>
    <mergeCell ref="C7:D7"/>
    <mergeCell ref="C8:D9"/>
    <mergeCell ref="E8:E9"/>
    <mergeCell ref="C10:D10"/>
  </mergeCells>
  <phoneticPr fontId="38" type="noConversion"/>
  <printOptions horizontalCentered="1"/>
  <pageMargins left="0.35416666666666669" right="0.39374999999999999" top="0.59027777777777779" bottom="0.62986111111111109"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zoomScale="125" zoomScaleNormal="125" zoomScalePageLayoutView="125" workbookViewId="0">
      <selection activeCell="B11" sqref="B11"/>
    </sheetView>
  </sheetViews>
  <sheetFormatPr baseColWidth="10" defaultRowHeight="14" x14ac:dyDescent="0"/>
  <cols>
    <col min="1" max="1" width="36.33203125" style="92" customWidth="1"/>
    <col min="2" max="2" width="20.6640625" customWidth="1"/>
    <col min="3" max="4" width="9" customWidth="1"/>
  </cols>
  <sheetData>
    <row r="1" spans="1:4" ht="85" customHeight="1">
      <c r="A1" s="130" t="s">
        <v>0</v>
      </c>
      <c r="B1" s="130"/>
      <c r="C1" s="130"/>
      <c r="D1" s="130"/>
    </row>
    <row r="2" spans="1:4" ht="15.75" customHeight="1">
      <c r="A2" s="154" t="s">
        <v>151</v>
      </c>
      <c r="B2" s="154"/>
      <c r="C2" s="154"/>
      <c r="D2" s="154"/>
    </row>
    <row r="3" spans="1:4" ht="15">
      <c r="A3" s="87" t="s">
        <v>152</v>
      </c>
      <c r="B3" s="58" t="s">
        <v>20</v>
      </c>
      <c r="C3" s="59" t="s">
        <v>153</v>
      </c>
      <c r="D3" s="59" t="s">
        <v>154</v>
      </c>
    </row>
    <row r="4" spans="1:4" ht="15">
      <c r="A4" s="88" t="s">
        <v>155</v>
      </c>
      <c r="B4" s="60"/>
      <c r="C4" s="61"/>
      <c r="D4" s="61"/>
    </row>
    <row r="5" spans="1:4" ht="15">
      <c r="A5" s="88" t="s">
        <v>156</v>
      </c>
      <c r="B5" s="60"/>
      <c r="C5" s="61"/>
      <c r="D5" s="61"/>
    </row>
    <row r="6" spans="1:4" ht="15">
      <c r="A6" s="88" t="s">
        <v>157</v>
      </c>
      <c r="B6" s="60"/>
      <c r="C6" s="61"/>
      <c r="D6" s="61"/>
    </row>
    <row r="7" spans="1:4" ht="15">
      <c r="A7" s="190"/>
      <c r="B7" s="190"/>
      <c r="C7" s="190"/>
      <c r="D7" s="190"/>
    </row>
    <row r="8" spans="1:4" ht="15">
      <c r="A8" s="87" t="s">
        <v>158</v>
      </c>
      <c r="B8" s="60"/>
      <c r="C8" s="61"/>
      <c r="D8" s="61"/>
    </row>
    <row r="9" spans="1:4" ht="15">
      <c r="A9" s="89" t="s">
        <v>159</v>
      </c>
      <c r="B9" s="62" t="s">
        <v>160</v>
      </c>
      <c r="C9" s="61"/>
      <c r="D9" s="61"/>
    </row>
    <row r="10" spans="1:4" ht="15">
      <c r="A10" s="88"/>
      <c r="B10" s="60"/>
      <c r="C10" s="61"/>
      <c r="D10" s="61"/>
    </row>
    <row r="11" spans="1:4" ht="15" customHeight="1">
      <c r="A11" s="88"/>
      <c r="B11" s="83"/>
      <c r="C11" s="61"/>
      <c r="D11" s="61"/>
    </row>
    <row r="12" spans="1:4" ht="15" customHeight="1">
      <c r="A12" s="190"/>
      <c r="B12" s="190"/>
      <c r="C12" s="190"/>
      <c r="D12" s="190"/>
    </row>
    <row r="13" spans="1:4" ht="15">
      <c r="A13" s="87" t="s">
        <v>161</v>
      </c>
      <c r="B13" s="63"/>
      <c r="C13" s="61"/>
      <c r="D13" s="61"/>
    </row>
    <row r="14" spans="1:4" ht="15.75" customHeight="1">
      <c r="A14" s="89" t="s">
        <v>159</v>
      </c>
      <c r="B14" s="62" t="s">
        <v>160</v>
      </c>
      <c r="C14" s="61"/>
      <c r="D14" s="61"/>
    </row>
    <row r="15" spans="1:4" ht="15">
      <c r="A15" s="88" t="s">
        <v>215</v>
      </c>
      <c r="B15" s="60">
        <v>3137416441</v>
      </c>
      <c r="C15" s="61"/>
      <c r="D15" s="61"/>
    </row>
    <row r="16" spans="1:4" ht="15">
      <c r="A16" s="88" t="s">
        <v>195</v>
      </c>
      <c r="B16" s="60">
        <v>3218208</v>
      </c>
      <c r="C16" s="61"/>
      <c r="D16" s="61"/>
    </row>
    <row r="17" spans="1:4" ht="15">
      <c r="A17" s="190"/>
      <c r="B17" s="190"/>
      <c r="C17" s="190"/>
      <c r="D17" s="190"/>
    </row>
    <row r="18" spans="1:4" ht="15">
      <c r="A18" s="88" t="s">
        <v>162</v>
      </c>
      <c r="B18" s="63"/>
      <c r="C18" s="61"/>
      <c r="D18" s="61"/>
    </row>
    <row r="19" spans="1:4" ht="15">
      <c r="A19" s="88" t="s">
        <v>163</v>
      </c>
      <c r="B19" s="63"/>
      <c r="C19" s="61"/>
      <c r="D19" s="61"/>
    </row>
    <row r="20" spans="1:4" ht="9.75" customHeight="1">
      <c r="A20" s="90"/>
      <c r="B20" s="64"/>
      <c r="C20" s="65"/>
      <c r="D20" s="65"/>
    </row>
    <row r="21" spans="1:4" ht="62.25" customHeight="1">
      <c r="A21" s="188" t="s">
        <v>164</v>
      </c>
      <c r="B21" s="188"/>
      <c r="C21" s="188"/>
      <c r="D21" s="188"/>
    </row>
    <row r="22" spans="1:4" ht="35.75" customHeight="1">
      <c r="A22" s="91" t="s">
        <v>165</v>
      </c>
      <c r="B22" s="86"/>
      <c r="C22" s="86"/>
      <c r="D22" s="86"/>
    </row>
    <row r="23" spans="1:4" ht="15" customHeight="1">
      <c r="A23" s="189"/>
      <c r="B23" s="189"/>
      <c r="C23" s="189"/>
      <c r="D23" s="189"/>
    </row>
    <row r="24" spans="1:4">
      <c r="A24" s="66" t="s">
        <v>212</v>
      </c>
      <c r="B24" s="67"/>
      <c r="C24" s="67"/>
      <c r="D24" s="67"/>
    </row>
    <row r="25" spans="1:4" ht="42" customHeight="1">
      <c r="A25" s="90" t="s">
        <v>194</v>
      </c>
      <c r="B25" s="85"/>
      <c r="C25" s="85"/>
      <c r="D25" s="85"/>
    </row>
  </sheetData>
  <sheetProtection selectLockedCells="1" selectUnlockedCells="1"/>
  <mergeCells count="7">
    <mergeCell ref="A1:D1"/>
    <mergeCell ref="A2:D2"/>
    <mergeCell ref="A21:D21"/>
    <mergeCell ref="A23:D23"/>
    <mergeCell ref="A7:D7"/>
    <mergeCell ref="A12:D12"/>
    <mergeCell ref="A17:D17"/>
  </mergeCells>
  <phoneticPr fontId="38" type="noConversion"/>
  <printOptions horizontalCentered="1"/>
  <pageMargins left="1.4958333333333333" right="0.70833333333333337" top="0.55138888888888893" bottom="0.55138888888888893" header="0.51180555555555551" footer="0.51180555555555551"/>
  <pageSetup fitToHeight="3"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1</vt:lpstr>
      <vt:lpstr>2</vt:lpstr>
      <vt:lpstr>3</vt:lpstr>
      <vt:lpstr>4</vt:lpstr>
      <vt:lpstr>5</vt:lpstr>
      <vt:lpst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RIC</cp:lastModifiedBy>
  <cp:lastPrinted>2014-12-18T14:43:30Z</cp:lastPrinted>
  <dcterms:created xsi:type="dcterms:W3CDTF">2014-10-23T20:18:51Z</dcterms:created>
  <dcterms:modified xsi:type="dcterms:W3CDTF">2014-12-23T11:03:11Z</dcterms:modified>
</cp:coreProperties>
</file>