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265" windowHeight="11430" firstSheet="2" activeTab="3"/>
  </bookViews>
  <sheets>
    <sheet name="BCMercadeo" sheetId="1" state="hidden" r:id="rId1"/>
    <sheet name="MLMercadeo" sheetId="2" state="hidden" r:id="rId2"/>
    <sheet name="BCMarca" sheetId="3" r:id="rId3"/>
    <sheet name="MLMarca" sheetId="4" r:id="rId4"/>
    <sheet name="BCFeria" sheetId="5" state="hidden" r:id="rId5"/>
    <sheet name="MLFeria" sheetId="6" state="hidden" r:id="rId6"/>
    <sheet name="MLFeriaV2" sheetId="7" state="hidden" r:id="rId7"/>
  </sheets>
  <externalReferences>
    <externalReference r:id="rId10"/>
    <externalReference r:id="rId11"/>
    <externalReference r:id="rId12"/>
    <externalReference r:id="rId13"/>
    <externalReference r:id="rId14"/>
  </externalReferences>
  <definedNames/>
  <calcPr fullCalcOnLoad="1"/>
</workbook>
</file>

<file path=xl/comments3.xml><?xml version="1.0" encoding="utf-8"?>
<comments xmlns="http://schemas.openxmlformats.org/spreadsheetml/2006/main">
  <authors>
    <author>Maria A. Giraldo</author>
  </authors>
  <commentList>
    <comment ref="B59" authorId="0">
      <text>
        <r>
          <rPr>
            <b/>
            <sz val="8"/>
            <rFont val="Tahoma"/>
            <family val="0"/>
          </rPr>
          <t>Maria A. Giraldo:</t>
        </r>
        <r>
          <rPr>
            <sz val="8"/>
            <rFont val="Tahoma"/>
            <family val="0"/>
          </rPr>
          <t xml:space="preserve">
Gasto Variable</t>
        </r>
      </text>
    </comment>
    <comment ref="B57" authorId="0">
      <text>
        <r>
          <rPr>
            <b/>
            <sz val="8"/>
            <rFont val="Tahoma"/>
            <family val="0"/>
          </rPr>
          <t>Maria A. Giraldo:</t>
        </r>
        <r>
          <rPr>
            <sz val="8"/>
            <rFont val="Tahoma"/>
            <family val="0"/>
          </rPr>
          <t xml:space="preserve">
Gasto variable</t>
        </r>
      </text>
    </comment>
  </commentList>
</comments>
</file>

<file path=xl/sharedStrings.xml><?xml version="1.0" encoding="utf-8"?>
<sst xmlns="http://schemas.openxmlformats.org/spreadsheetml/2006/main" count="971" uniqueCount="563">
  <si>
    <t>Caracterización de los clientes actuales de la comunidad o beneficiarios intervenidos; caracterización de la competencia; caracterización del consumidor actual.  Matriz DOFA del oficio.</t>
  </si>
  <si>
    <t>Condiciones normales para el envío de las muestras e interes por parte de los talleres artesanales. Asistencia a Actividad 1.1.</t>
  </si>
  <si>
    <t>N°estrategias de mercadeo diseñadas para la comunidad que contemplen producto y plaza.</t>
  </si>
  <si>
    <t>Actividad 1.2: Herramientas de mercadeo para planear estrategias especificas para la comunidad.</t>
  </si>
  <si>
    <t>Componente 1:  Diseño de estrategias de mercadeo específicas para los beneficiarios.</t>
  </si>
  <si>
    <t>Se trabaja con comunidades concentradas geográficamente en un mismo oficio.</t>
  </si>
  <si>
    <t>N° de estrategias diseñadas con las especificidades del mercado</t>
  </si>
  <si>
    <t>Documento registro de estrategias propuestas; Memorias sistematizadas, fichas de asistencia, registro fotográfico.</t>
  </si>
  <si>
    <t>Portafolio de servicios al cliente.</t>
  </si>
  <si>
    <t>Servicios identificados como viables según las características del oficio y la comunidad.</t>
  </si>
  <si>
    <t>2.8. BASE DE CÁLCULO DEL PRESUPUESTO</t>
  </si>
  <si>
    <t>1. Código del proyecto</t>
  </si>
  <si>
    <t>1. Codigo Actividad</t>
  </si>
  <si>
    <t>2. Descripción del recurso</t>
  </si>
  <si>
    <t>3. Unidad</t>
  </si>
  <si>
    <t>4. Cant.</t>
  </si>
  <si>
    <t>5. Valor Unitario</t>
  </si>
  <si>
    <t>6. Valor Total</t>
  </si>
  <si>
    <t>CAPACITACION Y FORMACION EN  PROPIEDAD INTELECTUAL</t>
  </si>
  <si>
    <t>Manizales</t>
  </si>
  <si>
    <t>SEMINARIO DE SENSIB ILIZACION</t>
  </si>
  <si>
    <t>Honorarios Profesional Experto</t>
  </si>
  <si>
    <t>Horas</t>
  </si>
  <si>
    <t>Folletos para cada uno de los participantes</t>
  </si>
  <si>
    <t>Material</t>
  </si>
  <si>
    <t>Transporte Aèreo (ida y vuelta)</t>
  </si>
  <si>
    <t>Trayecto</t>
  </si>
  <si>
    <t>Transporte Terrestre (ida y vuelta)</t>
  </si>
  <si>
    <t>Gastos de viajes (Alojamiento y alimentaciòn)</t>
  </si>
  <si>
    <t>Dìas</t>
  </si>
  <si>
    <t>SUBTOTAL</t>
  </si>
  <si>
    <t>SEMINARIOTALLRE DE CAPACITACION  EN PROPIEDAD INTLECTUAL</t>
  </si>
  <si>
    <t>Estructuraciòn y desarrollo de los contenidos del programa de capacitaciòn en P.I.**</t>
  </si>
  <si>
    <t>Subtotal</t>
  </si>
  <si>
    <t>Desarrollo seminario taller</t>
  </si>
  <si>
    <t>Honorarios Profesional Experto para  realizar el seminario-taller</t>
  </si>
  <si>
    <t>Cartillas</t>
  </si>
  <si>
    <t>Materiales, elementos de papelerìa</t>
  </si>
  <si>
    <t>DIAGNOSTICO TECNICO-JURÍDICO  SOBRE TIPO (S) DE PROTECCION MÀS ADECUADA</t>
  </si>
  <si>
    <t>técnica de armado a joyeros de</t>
  </si>
  <si>
    <t>Quinchía</t>
  </si>
  <si>
    <t xml:space="preserve">Estudio de tècnico-jurìdico </t>
  </si>
  <si>
    <t>ACOMPAÑAMIENTO Y ASESORIA DEL ARTESANO Y SUS ORGANIZACIONES EN EL PROCESO DE REGISTRO PARA LA PROTECCIÓN DE SUS PRODUCTOS.</t>
  </si>
  <si>
    <t>FORMALIZACION DE LA ASOCIACION RESPOSABLE DE ASUMIR LA TITULARIDAD</t>
  </si>
  <si>
    <t>Redacciòn, adaptaciòn, aprobación de estatutos y formalización de la organización titular de los derechos de P.I.</t>
  </si>
  <si>
    <t>Transporte Aéreo (ida y vuelta)</t>
  </si>
  <si>
    <t>Gastos de viajes (Alojamiento y alimentación)</t>
  </si>
  <si>
    <t>Días</t>
  </si>
  <si>
    <t>(Pago de tarifas de afiliación y formalización ante CCB</t>
  </si>
  <si>
    <t>Tasa</t>
  </si>
  <si>
    <t>Subotal</t>
  </si>
  <si>
    <t>Dotar a las comunidades de artesanos de las herramientas básicas que les permitan disfrutar de los beneficios del sistema de PI con el fin de fortalecer su actividad comercial y su ventaja competitiva.</t>
  </si>
  <si>
    <t>No.de comunidades artesanales con titularidad de derechos
Brindar las herramientas necesarias para construir una política nacional de propiedad intelectual para el sector</t>
  </si>
  <si>
    <t>Productos artesanales identificados y protegidos en el mercado.
Estudio de aplicación del sistema (seguimiento y evaluación)</t>
  </si>
  <si>
    <t>1. Se cuenta con los recursos necesarios para ejecutar las acciones necesarias.                     
2. Las comunidades de artesanos se encuentran comprometidos con el proceso.
3. Se cuenta con los recursos necesarios para realizar seguimiento y ecvaluación de los procesos adelantados con el fin de elaborar los diagnósticos.</t>
  </si>
  <si>
    <t>Los artesanos y sus organizaciones  apropian el concepto de Propiedad Intelectual,  su relación con la producción artesanal, su impacto en la comercialización y posicionamiento del producto en el mercado.</t>
  </si>
  <si>
    <r>
      <t xml:space="preserve">Componente 1:                  </t>
    </r>
    <r>
      <rPr>
        <b/>
        <sz val="8"/>
        <color indexed="8"/>
        <rFont val="Arial"/>
        <family val="2"/>
      </rPr>
      <t>Capacitación y formación en Propiedad Intelecual</t>
    </r>
    <r>
      <rPr>
        <sz val="8"/>
        <color indexed="8"/>
        <rFont val="Arial"/>
        <family val="2"/>
      </rPr>
      <t xml:space="preserve">                                                                                                                      </t>
    </r>
  </si>
  <si>
    <t>DISEÑO DE SIGNO DISTINTIVO Y MANUAL DE USO</t>
  </si>
  <si>
    <t>Materiales</t>
  </si>
  <si>
    <t>Pago de tasa búsqueda parecidos marcarios</t>
  </si>
  <si>
    <t>ELABORACION Y APROBACION DE REGLAMENTEO DE USO DE LA MARCA</t>
  </si>
  <si>
    <t>TRAMITES PARA SOLICITUD DE REGISTRO</t>
  </si>
  <si>
    <t>Honorarios Profesional</t>
  </si>
  <si>
    <t>Pago de tasa de solicitud X 1 Clase</t>
  </si>
  <si>
    <t>Pago invocación de prioridad</t>
  </si>
  <si>
    <t>Pago actuaciones en trámite) (1 Oposición)</t>
  </si>
  <si>
    <t>POSICIONAMIENTO COMERCIAL</t>
  </si>
  <si>
    <t>Plan de posicionamiento de marca</t>
  </si>
  <si>
    <t>Ejecuciòn de Plan y divulgación a través de Free Press</t>
  </si>
  <si>
    <t>cierres broches y acabados a joyeros de</t>
  </si>
  <si>
    <t>Todas</t>
  </si>
  <si>
    <t>Coordinación</t>
  </si>
  <si>
    <t>Vr</t>
  </si>
  <si>
    <t>Totales</t>
  </si>
  <si>
    <t>Resumen Narrativo</t>
  </si>
  <si>
    <t>Tiempo planeado</t>
  </si>
  <si>
    <t>Medios de Verificación</t>
  </si>
  <si>
    <t xml:space="preserve">Contribuir a la integración de los procesos actuales de desarrollo económico y social del sector productivo artesanal Colombiano mediante el perfeccionamiento de la calidad y competitividad  de mecanismos y estrategias prácticas de comercialización de producto que permitan mejorar la calidad de vida de la población involucrada </t>
  </si>
  <si>
    <t>% de los beneficiarios participantes que registran incremento en sus ventas</t>
  </si>
  <si>
    <t>Informes sectoriales.</t>
  </si>
  <si>
    <t>1. Se presentan unas condiciones macroeconómicas estables                                                   2. Se cuenta con los recursos necesarios para ejecutar las acciones necesarias</t>
  </si>
  <si>
    <t>Posicionamiento del producto artesanal colombiano.</t>
  </si>
  <si>
    <t>Propósito</t>
  </si>
  <si>
    <t>1 año</t>
  </si>
  <si>
    <t>Documento de Diagnóstico</t>
  </si>
  <si>
    <t>Identificación de la   viabilidad técnica y jurídica para acudir a la protección mediante los tipos de signos distintivos que más de adaptan a las condiciones de las comunidades de artesanos.</t>
  </si>
  <si>
    <t>No. de Solicitudes radicadas para registro</t>
  </si>
  <si>
    <t>Registro de admisión del trámite.</t>
  </si>
  <si>
    <r>
      <t xml:space="preserve">Componente 4:
</t>
    </r>
    <r>
      <rPr>
        <b/>
        <sz val="8"/>
        <color indexed="8"/>
        <rFont val="Arial"/>
        <family val="2"/>
      </rPr>
      <t xml:space="preserve">Posicionamiento Comercial    </t>
    </r>
    <r>
      <rPr>
        <sz val="8"/>
        <color indexed="8"/>
        <rFont val="Arial"/>
        <family val="2"/>
      </rPr>
      <t xml:space="preserve">           Las comunidades de artesanos  
y sus productos identificados con la marca se posicionan en el mercado nacional.</t>
    </r>
  </si>
  <si>
    <t>Lanzamiento comercial del nuevo signo distintivo concedido.</t>
  </si>
  <si>
    <t>Plan Posicionamiento de la marca.</t>
  </si>
  <si>
    <t>1. Las condiciones  de orden público, sociales, jurídicas  y económicas son favorables para  el desarrollo de las acciones.                                             2. Los beneficiarios demuestran interés en el proyecto.</t>
  </si>
  <si>
    <t>Incremento de las ventas de los productos identificados con el signo distintivos registrado.</t>
  </si>
  <si>
    <t>Componente: 1 Capacitación y formación</t>
  </si>
  <si>
    <r>
      <rPr>
        <b/>
        <sz val="8"/>
        <color indexed="8"/>
        <rFont val="Arial"/>
        <family val="2"/>
      </rPr>
      <t xml:space="preserve">Actividad 1.1: </t>
    </r>
    <r>
      <rPr>
        <sz val="8"/>
        <color indexed="8"/>
        <rFont val="Arial"/>
        <family val="2"/>
      </rPr>
      <t xml:space="preserve">
Seminario de sensibilización sobre la importancia económica de la propiedad intelectual y su impacto para la empresa artesana.</t>
    </r>
  </si>
  <si>
    <t>Número de programas de formación</t>
  </si>
  <si>
    <r>
      <rPr>
        <b/>
        <sz val="8"/>
        <color indexed="8"/>
        <rFont val="Arial"/>
        <family val="2"/>
      </rPr>
      <t>Actividad 1.3</t>
    </r>
    <r>
      <rPr>
        <sz val="8"/>
        <color indexed="8"/>
        <rFont val="Arial"/>
        <family val="2"/>
      </rPr>
      <t xml:space="preserve"> 
Seminario taller de capacitación en propiedad intelectual con énfasis en el área de la P.I de mayor aplicación a la comunidad beneficiaria.</t>
    </r>
  </si>
  <si>
    <t>Componente: 2 Diagnóstico jurídico sobre tipo de protección más adecuada.</t>
  </si>
  <si>
    <t>Documento técnico</t>
  </si>
  <si>
    <t>Componente 3 Acompañamiento y asesoría de las comunidades de artesanos y sus organizaciones para acudir a la protección de sus productos</t>
  </si>
  <si>
    <t>Estatutos                           Registro de Cámara de Comercio</t>
  </si>
  <si>
    <t>1. La organización de artesanos participa en la construcción de los estatutos y se aprueben según el mecanismo definido.                                          2. La organización cumple con los requisitos legales para la formalización y suministre la información necesaria.</t>
  </si>
  <si>
    <t>Estatutos ajustados en lo correspondiente a DPI.              Obtención de personería jurídica.</t>
  </si>
  <si>
    <r>
      <rPr>
        <b/>
        <sz val="8"/>
        <rFont val="Arial"/>
        <family val="2"/>
      </rPr>
      <t xml:space="preserve">Actividad 3.3  </t>
    </r>
    <r>
      <rPr>
        <sz val="8"/>
        <rFont val="Arial"/>
        <family val="2"/>
      </rPr>
      <t xml:space="preserve">                    Elaboración y aprobación de reglamento de uso de la marca y/o signo distintivo correspondiente.</t>
    </r>
  </si>
  <si>
    <t>1 Reglamento de uso</t>
  </si>
  <si>
    <t>Documento Reglamento de Uso                     Acta de aprobación del Reglamento.</t>
  </si>
  <si>
    <t>Reglamento de uso que cumple con los requerimientos técnicos y jurídicos solicitados por la norma y que cuenta con la aprobación de la organización titular.</t>
  </si>
  <si>
    <t>1.Se cuenta con toda la documentación requerida para la solicitud.                                             2. Se cuenta con los recursos financieros para el pago de tasa única.</t>
  </si>
  <si>
    <t>Componente 4 Posicionamiento Comercial</t>
  </si>
  <si>
    <r>
      <rPr>
        <b/>
        <sz val="8"/>
        <rFont val="Arial"/>
        <family val="2"/>
      </rPr>
      <t xml:space="preserve">Actividad 4.1                      </t>
    </r>
    <r>
      <rPr>
        <sz val="8"/>
        <rFont val="Arial"/>
        <family val="2"/>
      </rPr>
      <t>Elaboración de plan de posicionamiento del signo distintivo.</t>
    </r>
  </si>
  <si>
    <t>1. La solicitud ha superado la fase de examen de fondo.</t>
  </si>
  <si>
    <t>Informe de prensa</t>
  </si>
  <si>
    <t>Divulgación de la nueva marca y su titularidad.</t>
  </si>
  <si>
    <t>Actividad 1.1: Levantamiento de Linea Base</t>
  </si>
  <si>
    <t xml:space="preserve">honorarios personal técnico especializado dedicado al proyecto </t>
  </si>
  <si>
    <t>dias</t>
  </si>
  <si>
    <t>papeleria</t>
  </si>
  <si>
    <t>unidades</t>
  </si>
  <si>
    <t xml:space="preserve">alojamiento y alimentación </t>
  </si>
  <si>
    <t xml:space="preserve">transporte </t>
  </si>
  <si>
    <t>viajes</t>
  </si>
  <si>
    <t>Actividad 1.2: Selección y Reconocimiento de los espacios para el montaje del evento artesanal</t>
  </si>
  <si>
    <r>
      <t xml:space="preserve">honorarios personal técnico especializado dedicado al proyecto </t>
    </r>
    <r>
      <rPr>
        <b/>
        <sz val="11"/>
        <color indexed="8"/>
        <rFont val="Calibri"/>
        <family val="2"/>
      </rPr>
      <t>( dos diseñadores)</t>
    </r>
  </si>
  <si>
    <r>
      <t xml:space="preserve">alojamiento y alimentación </t>
    </r>
    <r>
      <rPr>
        <b/>
        <sz val="11"/>
        <color indexed="8"/>
        <rFont val="Calibri"/>
        <family val="2"/>
      </rPr>
      <t>(100 capital- 75 municipio)</t>
    </r>
  </si>
  <si>
    <t>honorarios personal técnico especializado dedicado al proyecto</t>
  </si>
  <si>
    <t>alojamiento y alimentación</t>
  </si>
  <si>
    <t>transporte invitados especiales acto inaugural</t>
  </si>
  <si>
    <t>tramos</t>
  </si>
  <si>
    <t>gastos logìstica del acto inaugural</t>
  </si>
  <si>
    <t>buffet</t>
  </si>
  <si>
    <t>gastos de mano de obra montaje de stands</t>
  </si>
  <si>
    <t>días</t>
  </si>
  <si>
    <t>gastos de mano de obra desmonte de stands</t>
  </si>
  <si>
    <t>Actividad 1.12:  Desarrollo de encuestas y reportes de ventas</t>
  </si>
  <si>
    <t>Actividad 1.13: Entrega de Resultados</t>
  </si>
  <si>
    <t>material de diseño</t>
  </si>
  <si>
    <t>seminario</t>
  </si>
  <si>
    <t>litografia</t>
  </si>
  <si>
    <t>Dias</t>
  </si>
  <si>
    <t>Actividad 4.4:  Difusión de Medios</t>
  </si>
  <si>
    <t>volanteo (afiches - plegables - pendones</t>
  </si>
  <si>
    <t>perifoneo</t>
  </si>
  <si>
    <t xml:space="preserve">cuñas radiales </t>
  </si>
  <si>
    <t>celebridad</t>
  </si>
  <si>
    <t>entrevista televisiva</t>
  </si>
  <si>
    <t>medio impreso</t>
  </si>
  <si>
    <t>“Productos”</t>
  </si>
  <si>
    <t xml:space="preserve">% de los beneficiarios participantes que registran nexos comerciales con incremento en sus ventas </t>
  </si>
  <si>
    <t>5 meses</t>
  </si>
  <si>
    <t>Se presentan unas condiciones macroeconómicas estables</t>
  </si>
  <si>
    <t>Bases de datos de participantes y de vinculos comerciales realizados</t>
  </si>
  <si>
    <t>Contribuir  al progreso del sector artesanal mediante el mejoramiento tecnológico, la investigación, el desarrollo de productos y la capacitación del recurso humano, impulsando la comercialización de artesanías colombianas.</t>
  </si>
  <si>
    <t>Registros de actividad comercial interna y externa de la comunidad.</t>
  </si>
  <si>
    <t>3 meses</t>
  </si>
  <si>
    <t>Las tendencias para el mercado de los productos artesanales permanecen estables.</t>
  </si>
  <si>
    <t>Asesorar y organizar eventos feriales especializados para el sector artesanal buscando elevar el nivel de sofisticación  del evento</t>
  </si>
  <si>
    <t>HELPPPPPPPPPP</t>
  </si>
  <si>
    <t xml:space="preserve">1.1 Registros de Ventas  de los Artesanos beneficiarios  el proyecto </t>
  </si>
  <si>
    <t>1.2 Registros de convocatoria, registros de participación</t>
  </si>
  <si>
    <t>1.3 Registros de Asistencia a la Feria</t>
  </si>
  <si>
    <t>BENEFICIARIO</t>
  </si>
  <si>
    <t>FINANCIADOR</t>
  </si>
  <si>
    <t>Componente 1:  Organización Logística y coordinación  del Evento Ferial</t>
  </si>
  <si>
    <t xml:space="preserve">1.1 Registros de participación y de Ingresos </t>
  </si>
  <si>
    <t>Existe interés por parte de los consumidores de asistir al evento y adquirir los productos</t>
  </si>
  <si>
    <t>N/A</t>
  </si>
  <si>
    <t>Bases de datos, registros fotográficos, diseño de los stands</t>
  </si>
  <si>
    <t>Componente 2: Desarrollo de productos artesanales</t>
  </si>
  <si>
    <t>1.2. No. de  nuevos productos desarrollados que posibiliten la diversificación de la producción artesanal</t>
  </si>
  <si>
    <t xml:space="preserve">1.2 Fichas técnicas de las propuestas </t>
  </si>
  <si>
    <t xml:space="preserve">Visión, misión definidas, plan de negocio. Se trabaja con comndades de artesanos que trabajan con esquemas asociativos o que tienen una capacidad de producción suficiente para negocios a escala. </t>
  </si>
  <si>
    <t>Los artesanos desarrollan  habilidads para atender compradores</t>
  </si>
  <si>
    <t>Asistencia a la actividad Actividad 1.1.1.  Cadena de valor, Contextualización de la cadena de valor desde el componente comercial; Actividad 1.1.2. Mercadeo y comercialización, columna vertebral (pilar) para mantenerse en el mercado.
co-relación con los demás eslabones.</t>
  </si>
  <si>
    <t>Los artesanos desarrollan  habilidades para desarrollar acciones colectivas en torno a la comercializaciom. Modelos para generar bases de dto /canales de conerciaizacion de la comunidad</t>
  </si>
  <si>
    <t>Incremento en las ventas por canales directos
Ingreso bruto final de ese producto líder/ Ingreso bruto inicia
Generación de nuevos canales de distribución, se mide a través de la resta entre los canales nuevos y antiguos.</t>
  </si>
  <si>
    <t>Los artesanos adquieren herramientas para identificar picos de ventas</t>
  </si>
  <si>
    <t>Los artesanos adquieren herramientas para proyectar las ventas, manejar produccion para picos e identificar tienmpos muertos de comecializacion</t>
  </si>
  <si>
    <t xml:space="preserve">Listas de asistencia.  Registro fotográfico, resultados de la evaluación del instructor realizada por los beneficiarios.  Resultado de evaluación de participantes realizada por el asesor de cara a identificar los potenciales para la comercializacion en los participantes </t>
  </si>
  <si>
    <t xml:space="preserve">Recursos de Hardware y Software disponibles para la comunidad y/o talleres con plan de negocio establecido.  Asistencia Actividad 1.2.1 La comunicación: elemento vital de mercadeo;  actividad 1.2.2. Mezcla de marketing; Componente 2: Innovación y Competividad: estrategias para permanecer en el mercado </t>
  </si>
  <si>
    <t>Actividad 5.3:  Estrategias para el desarrollo del  Mercadeo digital</t>
  </si>
  <si>
    <t>Los artesanos teienen conocimiemtos basics del manejo de internet Recursos de Hardware y Software disponibles para la; comunidad y/o talleres con plan de negocio establecido</t>
  </si>
  <si>
    <t>Comunidades y/o talleres con herramientas de sofware y hardware para implementar las ventas digitales y / o por medios impresos. Asistencia Componente 2: Innovación y Competividad: estrategias para permanecer en el mercado. Soporte continuo de TicS en l region</t>
  </si>
  <si>
    <t>Componente 6:  Introducción a la exportación</t>
  </si>
  <si>
    <t>Artesanos diagnósticados como potenciales exportadores (organización empresarial, producción, cultura organizacional definida, metas claras), o asistencia componente 1 ; asistencia componente 2 : Innovación y Competividad: estrategias para permanecer en el mercado. Se cuenta con informacion de base sobre segmentos y nichos de mercados.</t>
  </si>
  <si>
    <t>Nuvos canales de comercializacion identificados de acuerdo al perfil de la comunidad o empresa</t>
  </si>
  <si>
    <t xml:space="preserve">l artesano desarrolla competencias para una ngociacion internacional </t>
  </si>
  <si>
    <t>Generación de relaciones comerciales a largo plazo</t>
  </si>
  <si>
    <t>Actividad 6.3:  Alistaniento de mercancia para exportar</t>
  </si>
  <si>
    <t>Artesanos diagnósticados como potenciales exportadores (organización empresarial, producción, cultura organizacional definida, metas claras), o asistencia componente 1 ; asistencia componente 2 : Innovación y Competividad: estrategias para permanecer en el mercado. Se cuenta con la informacion de requerimeintos basicos para exportar a los paises identificados como nichos y segmentos emergentes</t>
  </si>
  <si>
    <t xml:space="preserve">Listas de asistencia.  Registro fotográfico, resultados de la evaluación del instructor realizada por los beneficiarios.  </t>
  </si>
  <si>
    <r>
      <rPr>
        <b/>
        <sz val="8"/>
        <rFont val="Arial"/>
        <family val="2"/>
      </rPr>
      <t xml:space="preserve">Actividad 3.2 </t>
    </r>
    <r>
      <rPr>
        <sz val="8"/>
        <rFont val="Arial"/>
        <family val="2"/>
      </rPr>
      <t xml:space="preserve">                     Diseño de la marca del producto y elaboración del manual de uso de la marca o signo</t>
    </r>
  </si>
  <si>
    <t>1 Diseño de marca
1 Manual de uso</t>
  </si>
  <si>
    <t xml:space="preserve">1. Las condiciones de orden público, sociales y económicas son favorables para el desarrollo del taller de creación del signo.                                 2. Los Beneficiarios y su organización participan en la definición y aprobación del signo distintivo.
3. Se cuenta con la infraestructura adecuada para el desarrollo de la actividad. </t>
  </si>
  <si>
    <t>La comunidad cuenta con un signo distintivo que los identificará en el mercado, y con los parámetros para su uso.</t>
  </si>
  <si>
    <t xml:space="preserve">1. Las condiciones de orden público, sociales y económicas son favorables para el desarrollo de la actividad.  
2. Los Beneficiarios y su organización participan en la definición y aprobación del reglamento de uso y se encuentran dispuestos a suministrar la información necesaria para la elaboración de la actividad..
3. Se cuenta con los resultados de todas las actividades anteriores. </t>
  </si>
  <si>
    <r>
      <rPr>
        <b/>
        <sz val="8"/>
        <rFont val="Arial"/>
        <family val="2"/>
      </rPr>
      <t xml:space="preserve">Actividad 3.4   </t>
    </r>
    <r>
      <rPr>
        <sz val="8"/>
        <rFont val="Arial"/>
        <family val="2"/>
      </rPr>
      <t xml:space="preserve">                    Realizar solicitud de registro y seguimiento al trámite.</t>
    </r>
  </si>
  <si>
    <t xml:space="preserve">1 Radicación de solicitud
</t>
  </si>
  <si>
    <t>Informe(s) de seguimiento al trámite
Número de radicación</t>
  </si>
  <si>
    <t>Concesión o negación de marca.</t>
  </si>
  <si>
    <t>1 Plan de posicionamiento de marca o signo</t>
  </si>
  <si>
    <t>Documento del Plan de posicionamiento</t>
  </si>
  <si>
    <t>Definición estrategias para el posicionamiento del signo distintivo enmarcado dentro del Plan de posicionamiento que será entregado a la comuidad para su implementación.</t>
  </si>
  <si>
    <r>
      <rPr>
        <b/>
        <sz val="8"/>
        <rFont val="Arial"/>
        <family val="2"/>
      </rPr>
      <t xml:space="preserve">Actividad 4.2 </t>
    </r>
    <r>
      <rPr>
        <sz val="8"/>
        <rFont val="Arial"/>
        <family val="2"/>
      </rPr>
      <t xml:space="preserve">                        Realización de actividades de promoción y divulgación</t>
    </r>
  </si>
  <si>
    <t xml:space="preserve">1.Se cuenta con la suficiente información sobre la marca, la comunidad y los productos.
</t>
  </si>
  <si>
    <t>No. de publicaciones que divulgan y promocionan la marca o signo</t>
  </si>
  <si>
    <r>
      <t xml:space="preserve">Actividad 2.1                                  </t>
    </r>
    <r>
      <rPr>
        <sz val="8"/>
        <rFont val="Arial"/>
        <family val="2"/>
      </rPr>
      <t>Realización de un estudio que permita la identificación de los mecanismos idóneos de protección de los productos de acuerdo con la factibilidad técnica y jurídica de la organización (es) de artesanos.</t>
    </r>
  </si>
  <si>
    <t>Identificación del mecanismo (s) de protección con mayor viabilidad técnica y jurídica para acudir a la protección.
Parámetros metodológicos para la implementación y el análisis de la comunidad desde la perspectiva de la Propiedad Intelectual.</t>
  </si>
  <si>
    <t xml:space="preserve">
No. de beneficiarios atendidos / No. de beneficiarios programados
No. de contenidos impartidos / No. de contenidos programados</t>
  </si>
  <si>
    <t xml:space="preserve"> Número de talleres exportando (despues de un tiempo de implante)/Número de asistentes a los talleres de exportación</t>
  </si>
  <si>
    <t xml:space="preserve">Existe interés y consenso por parte de los talleres artesanales  en el  desarrollo de nuevos productos </t>
  </si>
  <si>
    <t xml:space="preserve">Fichas técnicas </t>
  </si>
  <si>
    <t xml:space="preserve">Registros fotográficos de productos realizados, </t>
  </si>
  <si>
    <t>Componente 3:  Promoción y difusión</t>
  </si>
  <si>
    <t xml:space="preserve">1.4. No. de  actividades de carácter promocional relativas a la capacitación, procesamiento y difusión de información </t>
  </si>
  <si>
    <t>12 meses</t>
  </si>
  <si>
    <t>1.3 Fichas de diseño y registros de actividades</t>
  </si>
  <si>
    <t>Condiciones estables para la difusión y promosión de las actividades del proyecto y desarrollo de la feria</t>
  </si>
  <si>
    <t>Formatos especiales con propuestas de medios, bocetos de propuestas gráficas</t>
  </si>
  <si>
    <t>Componente 1: Organización Logística del Evento Ferial</t>
  </si>
  <si>
    <t>Actividad 1.1 Levantamiento de linea base</t>
  </si>
  <si>
    <t>1.1.1. análisis del estado actual de la población artesanal de la región</t>
  </si>
  <si>
    <t>15 dias</t>
  </si>
  <si>
    <t>1,1,1 Documentos con la información detallada del estado del sector</t>
  </si>
  <si>
    <t xml:space="preserve">Condiciones estables y colaboración por parte de los beneficiarios  para la recopilación de la información </t>
  </si>
  <si>
    <t>Informe con resultados de antecedentes en el tema de ferias</t>
  </si>
  <si>
    <t xml:space="preserve">1.2.1. analisis de las locaciones visitadas en cuanto a  ubicación, accesibilidad, estacionamientos, seguridad, iluminación natural y artificial, decoración, sonido y ambientación </t>
  </si>
  <si>
    <t>1 día</t>
  </si>
  <si>
    <t>1.1.1 Documentos con los contenidos de las visitas y la calificación del espacio</t>
  </si>
  <si>
    <t>Se presenta facilidad en el acceso a las locaciones y condiciones normales para la consecución del espacio</t>
  </si>
  <si>
    <t>Documentos con los contenidos de las visitas y la calificación del espacio</t>
  </si>
  <si>
    <t xml:space="preserve">Actividad 1.3: Selección de fecha del evento ferial y su respectiva pertinencia </t>
  </si>
  <si>
    <t>1.3.1 3 Propuestas de posibles fechas para efectuar el evento ferial</t>
  </si>
  <si>
    <t>2 días</t>
  </si>
  <si>
    <t>1.1.1 Documento registro propuestas definidas con la entidad financiadora y Artesanías de Colombia</t>
  </si>
  <si>
    <t>Las 3 propuestas son a criterío de Artesanías de Colombia las mejores opciones, la desición final se toma en conjunto con la entidad financiadora</t>
  </si>
  <si>
    <t>Formatos de Propuestas</t>
  </si>
  <si>
    <t>Actividad 1.4: Desarrollo de propuesta de exhibición para stands</t>
  </si>
  <si>
    <t xml:space="preserve">1.4.1 No. De Propuestas Realizadas </t>
  </si>
  <si>
    <t>15 días</t>
  </si>
  <si>
    <t xml:space="preserve">1.3.1 Fichas técnicas de las propuestas </t>
  </si>
  <si>
    <t>Se cuenta con los elementos (computadores, impresoras, cámaras )necesarios</t>
  </si>
  <si>
    <t>Formato con bocetos o planos técnicos de las propuestas</t>
  </si>
  <si>
    <t>1.5.1 No. De talleres Atendidos / No. De talleres Aprobados</t>
  </si>
  <si>
    <t>1.5.1 Formato de evaluación de producto</t>
  </si>
  <si>
    <t>Condiciones normales para el envío de las muestras e interes por parte de los talleres artesanales</t>
  </si>
  <si>
    <t xml:space="preserve">Informe de estado del productos por artesano o unidad productiva </t>
  </si>
  <si>
    <t xml:space="preserve">Actividad 1.6:  Asesoría para montaje de stands </t>
  </si>
  <si>
    <t>1.6.1 No de Talleres Asignados / No. De Stands Montados</t>
  </si>
  <si>
    <t xml:space="preserve">1.6.1 registro de actividades de montaje </t>
  </si>
  <si>
    <t>Condiciones estables para el montaje, interes por parte de los organizadores y entes locales para asistir al acto inaugural</t>
  </si>
  <si>
    <t>Memorias de los Seminarios</t>
  </si>
  <si>
    <t>Informe con los contenidos tratados, memorias de los seminarios y resultados de los talleres</t>
  </si>
  <si>
    <t>Actividad 1.7:  Asesoría para desmonte de stands</t>
  </si>
  <si>
    <t>1.7.1 No de Talleres Asignados / No. De Stands desmontados</t>
  </si>
  <si>
    <t>1.7.1 registro de actividades de desmonte</t>
  </si>
  <si>
    <t>Condiciones estables para el desmonte</t>
  </si>
  <si>
    <t>Actividad 1.8:  Desarrollo de encuestas y reportes de ventas</t>
  </si>
  <si>
    <t>1.8.1. Comportamiento de las ventas diarias y de los productos  en la feria</t>
  </si>
  <si>
    <t>6 dias</t>
  </si>
  <si>
    <t>1.8.1. formatos de encuestas y tabulaciones</t>
  </si>
  <si>
    <t>Colaboración por parte de los participantes para diligenciar las encuestas</t>
  </si>
  <si>
    <t>Informe con tabulaciones y resultados</t>
  </si>
  <si>
    <t>Actividad 1.9: Entrega de Resultados</t>
  </si>
  <si>
    <t>1.9.1. % de mejora  las condiciones de los artesanos de la región y del departamento.</t>
  </si>
  <si>
    <t>8 días</t>
  </si>
  <si>
    <t>1.9.1  Informe final</t>
  </si>
  <si>
    <t>Condiciones estables para la recepción de las muestras (espacio, seguridad)</t>
  </si>
  <si>
    <t>Informes finales</t>
  </si>
  <si>
    <t>Actividad 2.1: Asesoria puntual</t>
  </si>
  <si>
    <t>2.1.1  No. de Beneficiarios capacitados/ No.de Beneficiarios  programados a ser capacitados</t>
  </si>
  <si>
    <t>2 meses</t>
  </si>
  <si>
    <t xml:space="preserve">2.1.1 Formatos de Asistencia </t>
  </si>
  <si>
    <t>Existe interés por parte de los asistentes en  la  aplicación del conocimiento transmitido en las capacitaciones.</t>
  </si>
  <si>
    <t>Actividad 2.2:  Definición de politicas de precio</t>
  </si>
  <si>
    <t>2.2.1 No. de Artesanos convocados / No. De artesanos capacitados</t>
  </si>
  <si>
    <t>4.3.1 Formatos de Asistencia y memorias de la actividad</t>
  </si>
  <si>
    <t>Componente 3: Promoción y difusión</t>
  </si>
  <si>
    <t>Actividad 3.1:  Merchandising</t>
  </si>
  <si>
    <t>4.1.1 Cantidad de material desarrollado / asistencia y participación en la feria</t>
  </si>
  <si>
    <t>1 mes</t>
  </si>
  <si>
    <t xml:space="preserve">4.1.1 Fichas técnicas de las propuestas  </t>
  </si>
  <si>
    <t>Se cuenta con los elementos (computadores, impresoras, cámaras )necesarios y con la colaboración de entes locales para difusión del evento</t>
  </si>
  <si>
    <t>Fichas de propuestas o bocetos, cotizaciones etc</t>
  </si>
  <si>
    <t>Actividad 3.2:  Plan de Medios</t>
  </si>
  <si>
    <t>4.3.1 No. de Actividades Planeadas / No. De Actividades desarrolladas</t>
  </si>
  <si>
    <t>4.3.1 Plan de Medios, copias de videos y transmisiones de rádio y publicaciones</t>
  </si>
  <si>
    <t>Existen las Condiciones necesarias y la colaboración pertinente por parte de los entes locales para el desarrollo de estas actividades</t>
  </si>
  <si>
    <t>Diseño del plan de medios, y los diseños de las publicaciones, copias de las emisiones</t>
  </si>
  <si>
    <t>% de los beneficiarios participantes que registran nexos comerciales con incremento en sus ventas</t>
  </si>
  <si>
    <t>10 meses</t>
  </si>
  <si>
    <t>Asesorar y organizar eventos feriales especializados para el sector artesanal buscando elevar el nivel de sofisticación y posicionamiento del evento</t>
  </si>
  <si>
    <t xml:space="preserve">1.1. % de incremento de las ventas, % de participación e incremento en la asistencia </t>
  </si>
  <si>
    <t>Elevar la calidad de las muestras artesanales y contribuir para que las Ferias  se conviertan en un evento más competitivo y con mayor reconocimiento a nivel nacional.</t>
  </si>
  <si>
    <t>1.1. incremento del número de contactos con clientes y de participantes en el evento</t>
  </si>
  <si>
    <t>1.1 Registros de Ventas  de los Artesanos beneficiarios  el proyecto y de los vinculos comerciales logrados (Encuestas)</t>
  </si>
  <si>
    <t>6 meses</t>
  </si>
  <si>
    <t xml:space="preserve">Existe interés y consenso por parte de los talleres artesanales  en la producción y desarrllo de nuevos productos </t>
  </si>
  <si>
    <t>Componente 3:  Asistencia técnica y extensión tecnológica</t>
  </si>
  <si>
    <t>1.3. No. De artesanos Capacitados para el mejoramiento técnico de los productos y procesos  artesanales.</t>
  </si>
  <si>
    <t xml:space="preserve">1.3 listados de asistencias y asesorias </t>
  </si>
  <si>
    <t>Existe interés y consenso por parte de los talleres artesanales  en  la  aplicación del conocimiento transmitido en las capacitaciones.</t>
  </si>
  <si>
    <t>Componente 4:  Promoción y difusión</t>
  </si>
  <si>
    <t>Actividad 1.1 levantamiento de linea base</t>
  </si>
  <si>
    <t>HELPPPP</t>
  </si>
  <si>
    <t xml:space="preserve">1.1.1. analisis de las locaciones visitadas en cuanto a  ubicación, accesibilidad, estacionamientos, seguridad, iluminación natural y artificial, decoración, sonido y ambientación </t>
  </si>
  <si>
    <t>1.1.2. levantamiento de Planos Técnicos</t>
  </si>
  <si>
    <t>1.1.1 formato de ficha técnica</t>
  </si>
  <si>
    <t>se cuenta con los elementos (computadores, impresoras, cámaras )necesarios</t>
  </si>
  <si>
    <t>Actividad 1.3: Distribución del espacio por áreas y sub áreas</t>
  </si>
  <si>
    <t xml:space="preserve">1.2.1 No. De Propuestas Realizadas </t>
  </si>
  <si>
    <t xml:space="preserve">1.2.1 Fichas técnicas de las propuestas </t>
  </si>
  <si>
    <t xml:space="preserve">1.3.1 No. De Propuestas Realizadas </t>
  </si>
  <si>
    <t>Actividad 1.5: Convocatoria de artesanos para participación en la feria</t>
  </si>
  <si>
    <t xml:space="preserve">1.4.1 No. Artesanos convocados </t>
  </si>
  <si>
    <t xml:space="preserve">1.4.1 registro de base dedatos y de llamadas realizadas </t>
  </si>
  <si>
    <t>Existe interés por los talleres artesanales de participar en el evento</t>
  </si>
  <si>
    <t>Actividad 1.6: Evaluación y selección  del  producto artesanal</t>
  </si>
  <si>
    <t>1.5.1 formato de evaluación de producto</t>
  </si>
  <si>
    <t>Actividad 1.7:  selección  de  talleres de la región para actividades de mejormiento de producto</t>
  </si>
  <si>
    <t xml:space="preserve">1.6.1 No. De talleres Atendidos </t>
  </si>
  <si>
    <t>1.6.1 formato de beneficiario,  formato de asesoria puntual y de evaluación de producto</t>
  </si>
  <si>
    <t xml:space="preserve">los artesanos manifiestán interés por las actividades a desarrollarse </t>
  </si>
  <si>
    <t>Actividad 1.8: Recepción de propuestas</t>
  </si>
  <si>
    <t xml:space="preserve">1.7.1 No. De talleres convocados/ No. De Propuestas Recibidas </t>
  </si>
  <si>
    <t>75 dias</t>
  </si>
  <si>
    <t>1.7.1 registro de propuestas recibidas</t>
  </si>
  <si>
    <t>condiciones estables para la recepción de las muestras (espacio, seguridad)</t>
  </si>
  <si>
    <t>Actividad 1.9: Evaluación y comunicación de resultados</t>
  </si>
  <si>
    <t xml:space="preserve">1.8.1 No. De Propuestas Recibidas/ No. De Propuestas Aceptadas </t>
  </si>
  <si>
    <t>1.8.1 formato de evaluación de producto</t>
  </si>
  <si>
    <t xml:space="preserve">Actividad 1.10: Asignación y Venta de stands </t>
  </si>
  <si>
    <t>1.9.1  No. De Talleres Aceptados / No de Stands vendidos</t>
  </si>
  <si>
    <t xml:space="preserve">1.9.1registro de base de datos y de llamadas realizadas </t>
  </si>
  <si>
    <t>condiciones estables para la comunicación con los talleres y existe interés para la dquisición de un stand</t>
  </si>
  <si>
    <t>Actividad 1.11:  Asesoría para montaje de stands y Acto Inaugural</t>
  </si>
  <si>
    <t>1.10.1 No de Talleres Asignados / No. De Stands Montados</t>
  </si>
  <si>
    <t xml:space="preserve">1.10.1 registro de actividades de montaje </t>
  </si>
  <si>
    <t>condiciones estables para el montaje, interes por parte de los organizadores y entes locales para asistir al acto inaugural</t>
  </si>
  <si>
    <t>Actividad 1.12:  Asesoría para desmonte de stands</t>
  </si>
  <si>
    <t>1.11.1 No de Talleres Asignados / No. De Stands desmontados</t>
  </si>
  <si>
    <t>1.11.1 registro de actividades de desmonte</t>
  </si>
  <si>
    <t>condiciones estables para el desmonte</t>
  </si>
  <si>
    <t>1.12.1. comportamiento de las ventas diarias y de los productos  en la feria</t>
  </si>
  <si>
    <t>1.12.1. formatos de encuestas y tabulaciones</t>
  </si>
  <si>
    <t>colaboración por parte de los participantes para diligenciar las encuestas</t>
  </si>
  <si>
    <t>1.13.1. % de mejora  las condiciones de los artesanos de la región y del departamento.</t>
  </si>
  <si>
    <t>1.13.1  Informe final</t>
  </si>
  <si>
    <t>Actividad 2.1: Asesoria en diseño de producto</t>
  </si>
  <si>
    <t>2.2.1 No. De talleres asesorados/ No. De propuestas planteadas</t>
  </si>
  <si>
    <t xml:space="preserve">2.2.1 Fichas técnicas de las propuestas </t>
  </si>
  <si>
    <t>Existe interés por parte de los talleres artesanales para desarrollar nuevos objetos</t>
  </si>
  <si>
    <t>2.3.1 No. De Talleres Atendidos en asesoria puntual / No. De talleres visitados</t>
  </si>
  <si>
    <t>2.3.1 Formatos de Asistencia, asesoria puntual</t>
  </si>
  <si>
    <t>Colaboración por parte de los artesanos para acceder a sus talleres</t>
  </si>
  <si>
    <t>2.4.1 No. de propuestas planteadas/ No. De propuestas desarrolladas</t>
  </si>
  <si>
    <t>2.4.1 Formatos de Asistencia, asesoria puntual</t>
  </si>
  <si>
    <t xml:space="preserve">Existe interés por parte de los talleres artesanales de ser guiados en el proceso </t>
  </si>
  <si>
    <t>Actividad 2.5: Asesoría y Desarrollo en imagen gráfica y empaque</t>
  </si>
  <si>
    <t>2.5.1 No. de talleres atendidos / No. De propuestas desarrolladas</t>
  </si>
  <si>
    <t>1 meses</t>
  </si>
  <si>
    <t xml:space="preserve">2.5.1 Fichas técnicas de las propuestas </t>
  </si>
  <si>
    <t>los beneficiarios muestran interés e invierten recursos para implementar los paquetes gráficos que se les diseñan</t>
  </si>
  <si>
    <t>3.1.1 No. de Artesanos convocados / No. De artesanos capacitados</t>
  </si>
  <si>
    <t>3.1.1 Formatos de Asistencia y memorias de la acitvidad</t>
  </si>
  <si>
    <t>4.2.1 No. de Artesanos convocados / No. De artesanos capacitados</t>
  </si>
  <si>
    <t>4.2.1 Formatos de Asistencia  y memorias de la actividad</t>
  </si>
  <si>
    <t>4.3.1 No. de Artesanos convocados / No. De artesanos capacitados</t>
  </si>
  <si>
    <t>Actividad 2.9:  definición de politicas de precio</t>
  </si>
  <si>
    <t>Componente 3: Asistencia técnica y Extensión tecnólogica</t>
  </si>
  <si>
    <t>3.2.1 No. de Artesanos convocados / No. De artesanos capacitados</t>
  </si>
  <si>
    <t xml:space="preserve">3.2.1 Formatos de Asistencia </t>
  </si>
  <si>
    <t xml:space="preserve">Existe interés por los talleres artesanales </t>
  </si>
  <si>
    <t>3.3.1 No. De Talleres Atendidos en asesoria puntual / No. De talleres visitados</t>
  </si>
  <si>
    <t>3.3.1 Formatos de Asistencia, asesoria puntual</t>
  </si>
  <si>
    <t>Componente 4: Promoción y difusión</t>
  </si>
  <si>
    <t>Actividad 4.1:  Merchandising</t>
  </si>
  <si>
    <t>4.1.1 cantidad de material desarrollado / asistencia y participación en la feria</t>
  </si>
  <si>
    <t>se cuenta con los elementos (computadores, impresoras, cámaras )necesarios y con la colaboración de entes locales para difusión del evento</t>
  </si>
  <si>
    <t>Actividad 4.3:  Plan  de Medios</t>
  </si>
  <si>
    <t>diseño del plan de medios, y los diseños de las publicaciones, copias de las emisiones</t>
  </si>
  <si>
    <t>1.  Variables para competir en el mercado</t>
  </si>
  <si>
    <t>Variables para Competir en el mercado</t>
  </si>
  <si>
    <t>2.   Innovación y Competividad: estrategias para permanecer en el mercado</t>
  </si>
  <si>
    <t>No. de estrategias de innovación en servicio al cliente y comercialización implementadas.</t>
  </si>
  <si>
    <t>Plan estratégico a corto plazo de enetración de merxado</t>
  </si>
  <si>
    <t xml:space="preserve">Alistamiento de la comunidad para participaciones colectivas en el mercado </t>
  </si>
  <si>
    <t>Asistencia de los beneficiarios al Componente 1</t>
  </si>
  <si>
    <t>identificación de servicios viables de acuerdo a las características relacionadas con las Tics encontradas en la comunidad</t>
  </si>
  <si>
    <r>
      <t xml:space="preserve">Ejercicios de reconociemiento interior tema de </t>
    </r>
    <r>
      <rPr>
        <sz val="8"/>
        <color indexed="10"/>
        <rFont val="Arial"/>
        <family val="2"/>
      </rPr>
      <t>desarrollo human</t>
    </r>
    <r>
      <rPr>
        <sz val="8"/>
        <color indexed="8"/>
        <rFont val="Arial"/>
        <family val="2"/>
      </rPr>
      <t>o.  Existe la posibilidad de hacer seguimiento a las estrategias planteadas</t>
    </r>
  </si>
  <si>
    <t>Rutas de innovación propuests por la comunidad e implementadas a mediano plazo</t>
  </si>
  <si>
    <t>Documento registro estrategias de competitividad definidas con la comunidad, fichas de asistencia. Seguimiento teléfonico</t>
  </si>
  <si>
    <t xml:space="preserve"> fichas de asistencia. Evaluación del asesor por parte de los beneficiarios.  Resultados de ejercicio práctico</t>
  </si>
  <si>
    <t>La comunidad comprenden la importancia del establecimiento de una política de precioy adquiere herramientas para evaluar las políticas según el comportamiento del mercado.</t>
  </si>
  <si>
    <t>Actividad 2.4: Análisis de las condiciones necesarias para abrir nuevos mercados</t>
  </si>
  <si>
    <t>Asistencia a la actividad Actividad 1.1.2. Mercadeo y comercialización, columna vertebral (pilar) para mantenerse en el mercado.
co-relación con los demás eslabones. Estudio de caso; Actividad 1.1.3. Ubique dónde está su mercado actual.  Dónde estamos?  A dónde queremos llegar?  Cómo llegaremos allí?.</t>
  </si>
  <si>
    <t>Documento registro  para realizar plan de implementación de acciones correctivas ante las condiciones externas que puedan afectar la salida del producto al mercado.</t>
  </si>
  <si>
    <t>Los artesanos reconocen la necesidad de generar vinculos y alianzas con diferentes actors del eslabón de la comercialización.</t>
  </si>
  <si>
    <t xml:space="preserve">T. Estrategias de apertura a nuevos canales de comercialización </t>
  </si>
  <si>
    <t xml:space="preserve">Estrategia diseñada a partir de las herramientas adquiridas en el componente 1 y 2. </t>
  </si>
  <si>
    <t>Documento de plan de acción propuestas para participación en nuevos canales de comercialización</t>
  </si>
  <si>
    <t>Asistencia a los componentes 1 y 2</t>
  </si>
  <si>
    <t xml:space="preserve">Plan estratégico a mediano plazo de penetración en nuevos canales de comercialización </t>
  </si>
  <si>
    <t>Actividad 2.5: Alistamiento de la logística para la participación en nuevos canales de comercializacón</t>
  </si>
  <si>
    <t>No aplica</t>
  </si>
  <si>
    <t>Se cuenta con la información especializada para preparar las estrategias de penetración a uevoa mercados. Existe una extructuraión general de plan de negocios y plan de vida por parte de las comunidades.  Los asesores que acompañan a las comunidades en este módulo son especialistas en gerencia de mercadeo y comercialización, ingenieros comerciales.</t>
  </si>
  <si>
    <t>Seguimiento de la secuencia logística, logística de comunicación y uso de las TicS como herramienta de apoyo logístico</t>
  </si>
  <si>
    <t xml:space="preserve">Nro. De beneficiarios atendidos / nro. Total de beneficiarios programados
Contenidos impartidos/ contenidos programados
Nro. De beneficiarios que han logrado una apropiación de los conocimientos adquiridos/ nro. De beneficiarios totales
</t>
  </si>
  <si>
    <t>Listas de asistencia
Resultados evaluación del instructor realizada por beneficiarios
Memorias de seminario entregadas
Registro fotográfico</t>
  </si>
  <si>
    <t>Listas de asistencia
Resultados evaluación del instructor realizada por beneficiarios
Memorias de seminario entregadas
Registro fotográfico
Relatoría del seminario</t>
  </si>
  <si>
    <t>Artesanos sensibilizados sobre la importancia de la propiedad intelectual para su actividad comercial.
Las partes interesadas manifiestan su interés por participar en el proceso.</t>
  </si>
  <si>
    <r>
      <rPr>
        <b/>
        <sz val="8"/>
        <rFont val="Arial"/>
        <family val="2"/>
      </rPr>
      <t xml:space="preserve">Actividad 1.2  </t>
    </r>
    <r>
      <rPr>
        <sz val="8"/>
        <rFont val="Arial"/>
        <family val="2"/>
      </rPr>
      <t xml:space="preserve">                 
Adaptación y reestructuración de los contenidos del seminario taller de acuerdo con las condiciones y características de la comunidad</t>
    </r>
  </si>
  <si>
    <t xml:space="preserve">No. de asistentes
</t>
  </si>
  <si>
    <t>Existe información necesaria sobre la línea de base de la comunidad y demás requerida para reestructurar el programa.</t>
  </si>
  <si>
    <t xml:space="preserve">Material de apoyo pedagógico adaptado a las condiciones de la comunidad. </t>
  </si>
  <si>
    <t xml:space="preserve">Contenidos adaptados a las condiciones de la comunidad. </t>
  </si>
  <si>
    <t xml:space="preserve">1. Las condiciones de orden público, sociales y económicas son favorables para el desarrollo del seminario-taller.                      2. Que el beneficiario haya participado en el seminario de sensibilización.                                                                                                 3. Los beneficiarios demuestran interés y se comprometen con el proyecto.
Se cuenta con la infraestructura adecuada para el desarrollo de la actividad. </t>
  </si>
  <si>
    <t>Artesanos con conocimientos básicos sobre propiedad intelectual y la significación de ser titulares de derechos.</t>
  </si>
  <si>
    <t xml:space="preserve">1. Las condiciones  de orden público, sociales, jurídicas  y económicas son favorables para  el desarrollo proyecto.                                                                                              2. Los beneficiarios demuestran interés en el proyecto.
Se cuenta con la infraestructura adecuada para el desarrollo de la actividad. </t>
  </si>
  <si>
    <t xml:space="preserve">1. Las condiciones de orden público, sociales y económicas son favorables para el desarrollo del seminario.                                   2. Los beneficiarios demuestran interés y se comprometen con el proyecto. 
Existencia previa de una convocatoria a la comunidad artesanal, en coordinación con las entidades locales.
Se cuenta con la infraestructura adecuada para el desarrollo de la actividad. 
Se trabaja con grupos no mayores de 25 personas. </t>
  </si>
  <si>
    <r>
      <t xml:space="preserve">Componente 2                     
</t>
    </r>
    <r>
      <rPr>
        <b/>
        <sz val="8"/>
        <color indexed="8"/>
        <rFont val="Arial"/>
        <family val="2"/>
      </rPr>
      <t>Estudio Jurídico</t>
    </r>
    <r>
      <rPr>
        <sz val="8"/>
        <color indexed="8"/>
        <rFont val="Arial"/>
        <family val="2"/>
      </rPr>
      <t xml:space="preserve"> sobre la aplicabilidad de los derechos de propiedad intelectual en  las comunidades  de artesanos.</t>
    </r>
  </si>
  <si>
    <t>No. Alternativas y/o mecanismos jurídicos identificadas para acudir a la protección</t>
  </si>
  <si>
    <t>1. Las condiciones de orden público, sociales y económicas son favorables para el desarrollo del seminario.                                   2. Los beneficiarios demuestran interés y se comprometen con el proyecto.                                         3. Los beneficiarios y su organización aportan la información necesaria para el diagnóstico.
Se cuenta con la identificación de los productos con mayor potencial comercial.</t>
  </si>
  <si>
    <t>1. Las condiciones  de orden público, sociales, jurídicas  y económicas son favorables para  el desarrollo del diagnóstico.                                                                                    2. Los beneficiarios demuestran interés en el proyecto.
Se cuenta con la identificación de los productos con mayor potencial comercial.</t>
  </si>
  <si>
    <r>
      <t xml:space="preserve">Componente 3: </t>
    </r>
    <r>
      <rPr>
        <b/>
        <sz val="8"/>
        <color indexed="8"/>
        <rFont val="Arial"/>
        <family val="2"/>
      </rPr>
      <t xml:space="preserve">Acompañamiento para la protección jurídica              </t>
    </r>
    <r>
      <rPr>
        <sz val="8"/>
        <color indexed="8"/>
        <rFont val="Arial"/>
        <family val="2"/>
      </rPr>
      <t xml:space="preserve">    </t>
    </r>
    <r>
      <rPr>
        <b/>
        <sz val="8"/>
        <color indexed="8"/>
        <rFont val="Arial"/>
        <family val="2"/>
      </rPr>
      <t xml:space="preserve">
</t>
    </r>
  </si>
  <si>
    <t xml:space="preserve">1. Las condiciones  de orden público, sociales, jurídicas  y económicas son favorables para  el desarrollo de la asesoría y acompañamiento.                                               2. Los beneficiarios cumplen con los compromisos adquiridos para el desarrollo del proceso.
Se cuenta con la infraestructura adecuada para el desarrollo de la actividad. </t>
  </si>
  <si>
    <t xml:space="preserve">Los artesanos  y sus organizaciones son potenciales titulares de  derechos de Propiedad Intelectual. </t>
  </si>
  <si>
    <r>
      <t xml:space="preserve">Actividad 3.1                   </t>
    </r>
    <r>
      <rPr>
        <sz val="8"/>
        <rFont val="Arial"/>
        <family val="2"/>
      </rPr>
      <t>Redacción y/o adaptación y aprobación de estatutos de la organización titular de los derechos de P.I. y realización de trámites de formalización ante la Cámara de Comercio.</t>
    </r>
  </si>
  <si>
    <t>Personerías jurídica obtenida</t>
  </si>
  <si>
    <t>Manual de uso de marca o signo</t>
  </si>
  <si>
    <t>Listas de asistencia, registro fotográfico.Resultados de la evaluación del instructor realizada por los beneficiarios.</t>
  </si>
  <si>
    <t>Incremento de las ventas directas después de la intervención</t>
  </si>
  <si>
    <t>No. De beneficiarios participantes / No. De beneficiarios programados  
Niveles de ventas por periodos al iniciar el proyecto /niveles de ventas por periodos al finalizarlo. Satisfacción:
Conocimientos y aptitudes del formador
Pertinencia y aplicabilidad de los contenidos
Cumplimiento de los objetivos planteados en el módulo
Calidad de los recursos pedagógicos utilizados
Actitud de servicio del formador</t>
  </si>
  <si>
    <t>Listas de asistencia.  Registro fotográfico, resultados de la evaluación del instructor realizada por los beneficiarios.            .  Documento de registro de ventas antes de iniciar el proyecto/documento registro ventas seis meses después. 
Resultados de la evaluación del instructor realizada por los beneficiarios.</t>
  </si>
  <si>
    <t>Asistencia a la actividad Actividad 1.1.1.  Cadena de valor, Contextualización de la cadena de valor desde el componente comercial; Actividad 1.1.2. Mercadeo y comercialización, columna vertebral (pilar) para mantenerse en el mercado.
co-relación con los demás eslabones. Estudio de caso; Componente 2: Innovación y Competividad: estrategias para permanecer en el mercado
 Existe la posibilidad de hacer seguimiento a las estrategias planteadas</t>
  </si>
  <si>
    <t>Negocios cerrados; para comunidades consolidadas en el oficio y para comundades en proceso de fortaleciemiento, los beneficiarios adquieren herramientas para mejorar la negociación</t>
  </si>
  <si>
    <t>No. de beneficiarios atendidos / No. de beneficiarios programados
No. de contenidos impartidos / No. de contenidos programados</t>
  </si>
  <si>
    <t>No. de negocios crrados/N° negocios proyectados
No. de beneficiarios atendidos / No. de beneficiarios programados
No. de contenidos impartidos / No. de contenidos programados</t>
  </si>
  <si>
    <t>Listas de asistencia.  Registro fotográfico, resultados de la evaluación del instructor realizada por los beneficiarios. Seguimiento telefónico hasta seis mses despues.</t>
  </si>
  <si>
    <t>Asistencia a la actividad Actividad 1.1.1.  Cadena de valor, Contextualización de la cadena de valor desde el componente comercial; Actividad 1.1.2. Mercadeo y comercialización, columna vertebral (pilar) para mantenerse en el mercado.
co-relación con los demás eslabones. Estudio de caso.  Asistencia módulo de competitividad</t>
  </si>
  <si>
    <t xml:space="preserve">Los artesanos cuentan con herramientas para la implementación de servicio al cliente y post venta con mecanismos para su seguimiento </t>
  </si>
  <si>
    <t>Los benefiiarios tienen previsto participarven una feria en los siguientes doce meses. Visión, misión definidas, plan de negocio. Definición de objetivos como táctica de la mezcla de marketing</t>
  </si>
  <si>
    <t>Los beneficiarios conocen los pasos para preparar una participación en un evento ferial, cuentan con un diseño de exhibición</t>
  </si>
  <si>
    <t>Resumen</t>
  </si>
  <si>
    <t>Narrativo</t>
  </si>
  <si>
    <t>Indicadores</t>
  </si>
  <si>
    <t>Tiempo</t>
  </si>
  <si>
    <t>planeado</t>
  </si>
  <si>
    <t xml:space="preserve">Medios de </t>
  </si>
  <si>
    <t>Verificación</t>
  </si>
  <si>
    <t>“Supuestos”</t>
  </si>
  <si>
    <t>Presupuesto</t>
  </si>
  <si>
    <t xml:space="preserve">(sumatoria de </t>
  </si>
  <si>
    <t>Base de Cálculo)</t>
  </si>
  <si>
    <t>FIN</t>
  </si>
  <si>
    <t>PROPÓSITO</t>
  </si>
  <si>
    <t>COMPONENTES</t>
  </si>
  <si>
    <t>ACTIVIDADES</t>
  </si>
  <si>
    <t>1. CÓDIGO ACTIVIDAD</t>
  </si>
  <si>
    <t>2. NOMBRE DEL RECURSO (RUBRO)</t>
  </si>
  <si>
    <t>3.UNIDAD</t>
  </si>
  <si>
    <t>4. CANTIDAD</t>
  </si>
  <si>
    <t>5. VALOR UNITARIO</t>
  </si>
  <si>
    <t>6. VALOR TOTAL</t>
  </si>
  <si>
    <t>7. FUENTE DE FINANCIACIÓN</t>
  </si>
  <si>
    <t>7.2 APORTE LOCAL</t>
  </si>
  <si>
    <t>7.1 FINANCIADOR</t>
  </si>
  <si>
    <t>ESPECIE</t>
  </si>
  <si>
    <t>EFECTIVO</t>
  </si>
  <si>
    <t>ARTESANIAS DE COLOMBIA</t>
  </si>
  <si>
    <t>BENEFICIARIOS</t>
  </si>
  <si>
    <t>OTRAS</t>
  </si>
  <si>
    <t>MATRIZ MARCO LÓGICO</t>
  </si>
  <si>
    <t>BASE DE CÁLCULO</t>
  </si>
  <si>
    <t>Actividad 2.1: Asistencia para rediseño de producto</t>
  </si>
  <si>
    <t>Actividad 2.2: Diseño y desarrollo de nuevas propuestas</t>
  </si>
  <si>
    <t xml:space="preserve">Actividad 2.3: Visitas a talleres </t>
  </si>
  <si>
    <t>Actividad 2.4: Seguimiento al desarrollo de los nuevos productos</t>
  </si>
  <si>
    <t xml:space="preserve">Actividad 2.5: Desarrollo de identidad gráfica, empaque y presentación  final del producto  artesanal </t>
  </si>
  <si>
    <t>Actividad 4.1:  Desarrollo de Material POP de la feria</t>
  </si>
  <si>
    <t>Actividad 4.2:  capacitación en mercadeo y participación en ferias</t>
  </si>
  <si>
    <t>Actividad 4.3:  capacitación en costos y producción</t>
  </si>
  <si>
    <t>Actividad 4.4:  Asesoría en montaje y exhibición del producto artesanal en la feria</t>
  </si>
  <si>
    <t>Actividad 3.1: Capacitación en Tendencias y Segmentación de Mercados</t>
  </si>
  <si>
    <t xml:space="preserve">Actividad 3.2: Asistencia técnica para el mejoramiento de la producción </t>
  </si>
  <si>
    <t>Actividad 3.3: Estandarización de procesos</t>
  </si>
  <si>
    <t>Actividad 1.3: Desarrollo de propuesta de exhibición para stands</t>
  </si>
  <si>
    <t>Actividad 1.5: Evaluación y selección  del  producto artesanal</t>
  </si>
  <si>
    <t>Actividad 1.11:  Asesoría para desmonte de stands</t>
  </si>
  <si>
    <t>Actividad 1.13:  Desarrollo de encuestas y reportes de ventas</t>
  </si>
  <si>
    <t>Actividad 1.14: Entrega de Resultados</t>
  </si>
  <si>
    <t>Actividad 1.10:  Asesoría para montaje de stands y Acto Inaugural</t>
  </si>
  <si>
    <t>Total Componente 1</t>
  </si>
  <si>
    <t>Total Componente 2</t>
  </si>
  <si>
    <t>Total Componente 3</t>
  </si>
  <si>
    <t>Total Componente 4</t>
  </si>
  <si>
    <t>Presupuesto (sumatoria de Base de Cálculo</t>
  </si>
  <si>
    <t>Componente 1:  Variables para competir en el mercado</t>
  </si>
  <si>
    <t>Componente 2: Innovación y Competividad: estrategias para permanecer en el mercado</t>
  </si>
  <si>
    <t xml:space="preserve">Componente 3: Mercadeo relacional </t>
  </si>
  <si>
    <t>Componente 4: Proyección de ventas</t>
  </si>
  <si>
    <t>Listas de asistencia.  Registro fotográfico, resultados de la evaluación del instructor realizada por los beneficiarios.</t>
  </si>
  <si>
    <t>% de aumento en la penetración de mercado</t>
  </si>
  <si>
    <t>% de aumento en ventas por transacciones digitales y catálogos</t>
  </si>
  <si>
    <t>Documento registro de estrategias propuestas, seguimiento (telefónico, personal) de la implementación de las mismas</t>
  </si>
  <si>
    <t>Registro inicial de ventas, registros mensuales de ventas después de la intervención del proyecto.</t>
  </si>
  <si>
    <t>Documento registro de proyección de ventas, documento registro de ventas realizadas de acuerdo al plan.</t>
  </si>
  <si>
    <t>Documento registro de ventas iniciales por este canal, documento registro de ventas realizadas e commerce y catálogos</t>
  </si>
  <si>
    <t>Documento registro exportaciones al iniciar el proyecto, documento registro seis meses después de la intervención del proyecto.</t>
  </si>
  <si>
    <t>Los beneficiarios tienen acceso a más de dos tipos de tecnologías para la información</t>
  </si>
  <si>
    <t>% creciente de ventas en el sector.</t>
  </si>
  <si>
    <t xml:space="preserve">Registros de Ventas  de los Artesanos beneficiarios  el proyecto </t>
  </si>
  <si>
    <t>Registros de actividades comerciales de los beneficiarios</t>
  </si>
  <si>
    <t>Registro de periodos anteriores a la intervencion como linea de base. Los beneficiarios tienen facilidad de comunicación, identificados en el proceso de selección por actitudes</t>
  </si>
  <si>
    <t>Definidas visión y misión de la empresa.  Definidos mercados actuales y futuros. Registros mensuales de ventas.  Los artesanos que se encargaran de las estadísticas tienen minimo 5 de primaria.</t>
  </si>
  <si>
    <t>Beneficiarios interesados en implemetar estas herramientas de mercadeo como medio de ventas. Beneficiarios con recursos programados para este. Documentacion de ventas por este medio.  Recursos de Hardware y Software disponibles para cada participante</t>
  </si>
  <si>
    <t>Artesanos diagnósticados como potenciales exportadores (organización empresarial, producción, cultura organizacional definida, metas claras)</t>
  </si>
  <si>
    <t>N°propuestas realizadas/N°participantes</t>
  </si>
  <si>
    <t>Documento registro propuestas definidas con la comunidad, fichas de asistencia.</t>
  </si>
  <si>
    <t>Actividad 2.1: Cómo aplicar la innovación</t>
  </si>
  <si>
    <t>Actividad 2.2: Cómo diferenciarme para mejorar mi competividad</t>
  </si>
  <si>
    <t>Actividad 2.3: Políticas de fijación de precios.</t>
  </si>
  <si>
    <t>Actividad 3.1: Ventas directas</t>
  </si>
  <si>
    <t>Actividad 3.2: Negociación comercial</t>
  </si>
  <si>
    <t>Actividad 3.3: Servicio y atención al cliente</t>
  </si>
  <si>
    <t>Actividad 3.4: Participación en eventos feriales</t>
  </si>
  <si>
    <t>Actividad 3.5:  Ruedas de negocios</t>
  </si>
  <si>
    <t>Actividad 2.8: Como no quemarse en el mercado</t>
  </si>
  <si>
    <t>Actividad 3.6:  Gestion de alianzas para promocion y comercializacion.</t>
  </si>
  <si>
    <t>Actividad 4.1:  Construcción de estadísticas de ventas</t>
  </si>
  <si>
    <t>Actividad 4.2:  Cómo proyectar las ventas</t>
  </si>
  <si>
    <t>Componente 5:  Comercialización por medios impresos y digitales</t>
  </si>
  <si>
    <t>Actividad 5.1:  Cómo potenciar las ventas a través de catálogos</t>
  </si>
  <si>
    <t>Actividad 5.5:  Requerimientos básicos: estructura logística de embalaje, transporte, sistema de pagos en línea</t>
  </si>
  <si>
    <t>Componente 6:  Cuando comienzo a exportar</t>
  </si>
  <si>
    <t>Actividad 6.1:  En búsqueda de segmentos emergentes, nuevos nichos y nuevas posibilidades comerciales</t>
  </si>
  <si>
    <t>Actividad 6.2:  Negociación Internacional</t>
  </si>
  <si>
    <t>Actividad 6.4:  Requerimientos de producto para exportarlo</t>
  </si>
  <si>
    <t>Actividad 6.5:  Requerimientos legales para exportar</t>
  </si>
  <si>
    <t>Actividad 6.6:  Manejo de precios FOB y CIF</t>
  </si>
  <si>
    <t>Beneficiarios que apropian los conceptos / beneficiarios capacitados   Indicador de impacto: N°productos analizados/N° políticas propuestas</t>
  </si>
  <si>
    <t>Beneficiarios que apropian los conceptos / beneficiarios programados                   I                                                           Indicador de impacto:Canales existentes al comienzo del proyecto/Canales abiertos al final del proyecto O (canales fortalecidos?)      N° de requeriemiento identificados para penetrar mercado /N° de requeriemientos cumplidos para efectuar la penetración</t>
  </si>
  <si>
    <t>Documento registro estrategias de innovación definidas con la comunidad, fichas de asistencia.</t>
  </si>
  <si>
    <t>Documento de aplicación de conceptos por artesano</t>
  </si>
  <si>
    <t xml:space="preserve">Listas de asistencia.  Registro fotográfico, resultados de la evaluación del instructor realizada por los beneficiarios. </t>
  </si>
  <si>
    <t>Listas de asistencia.  Registro fotográfico, resultados de la evaluación del instructor realizada por los beneficiarios. Formatos de estadísticas de ventas apropiados</t>
  </si>
  <si>
    <t xml:space="preserve">Listas de asistencia.  Registro fotográfico, resultados de la evaluación del instructor realizada por los beneficiarios.  Caso resuelto por los participantes  </t>
  </si>
  <si>
    <t>Propuesta de embalaje y manipulación de inventarios por comunidad.</t>
  </si>
  <si>
    <t xml:space="preserve"> Listado de requerimientos de producto por comunidad.</t>
  </si>
  <si>
    <t xml:space="preserve"> Listado de legales  de producto por comunidad.</t>
  </si>
  <si>
    <t>Asistencia a la actividad 1.1.5. Reconozca su competencia para ganarle.  Reconocimiento de fortalezas del taller y/o comunidad; 1.2.2 Mezcla de marketing</t>
  </si>
  <si>
    <t>Asistencia a la actividad Actividad 1.1.1.  Cadena de valor, Contextualización de la cadena de valor desde el componente comercial; Actividad 1.1.2. Mercadeo y comercialización, columna vertebral (pilar) para mantenerse en el mercado.
co-relación con los demás eslabones. Estudio de caso</t>
  </si>
  <si>
    <t>Los artesanos que se encargaran de las estadísticas tienen minimo 5 de primaria.</t>
  </si>
  <si>
    <t>Artesanos diagnósticados como potenciales exportadores (organización empresarial, producción, cultura organizacional definida, metas claras), o asistencia componente 1 ; asistencia componente 2 : Innovación y Competividad: estrategias para permanecer en el mercado</t>
  </si>
  <si>
    <t>4 años</t>
  </si>
  <si>
    <t>Contribuir a un desarrollo integral del sector artesanal sostenible el el tiempo, que se manifieste en el mejoramiento de la calidad de vida de los artesanos mediante la creación de espacios de participación social, el mejoramiento de la productividad y el impulso a la competitividad del producto artesanal ante el mercado.</t>
  </si>
  <si>
    <t>Recompra 2008/recompra 2012</t>
  </si>
  <si>
    <t>Datos de ventas de los almacenes de Artesanías de Colombia (rotación)</t>
  </si>
  <si>
    <t xml:space="preserve">Se puede hacer seguimiento a referencias de producto escogidas en Almacenes de Artesanías de Colombia.  Se cuenta con recursos para la sistematización y análisis de la información. </t>
  </si>
  <si>
    <t>Actividad 1.1: Identificación y caracterización de elementos básicos para ganar el mercado</t>
  </si>
  <si>
    <t xml:space="preserve">Preparación en Desarrollo humano, autodeterminación, comunicación asertiva, desarrollo del pensamiento a largo plazo.  Existe la caracterización de oficio a intervenir. </t>
  </si>
  <si>
    <t>Resultados</t>
  </si>
  <si>
    <t>Memorias sistematizadas, fichas de asistencia, registro fotográfico.</t>
  </si>
  <si>
    <t>No. de beneficiarios atendidos / No. de beneficiarios programados
No. de contenidos impartidos / No. de contenidos programados
No. de beneficiarios que han logrado una apropiación de los conocimientos adquiridos/No. de beneficiarios totales</t>
  </si>
</sst>
</file>

<file path=xl/styles.xml><?xml version="1.0" encoding="utf-8"?>
<styleSheet xmlns="http://schemas.openxmlformats.org/spreadsheetml/2006/main">
  <numFmts count="2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_-* #,##0_-;\-* #,##0_-;_-* &quot;-&quot;??_-;_-@_-"/>
    <numFmt numFmtId="178" formatCode="_-* #,##0.00_-;\-* #,##0.00_-;_-* &quot;-&quot;??_-;_-@_-"/>
    <numFmt numFmtId="179" formatCode="_-* #,##0.0_-;\-* #,##0.0_-;_-* &quot;-&quot;??_-;_-@_-"/>
    <numFmt numFmtId="180" formatCode="_(&quot;$&quot;\ * #,##0_);_(&quot;$&quot;\ * \(#,##0\);_(&quot;$&quot;\ * &quot;-&quot;??_);_(@_)"/>
  </numFmts>
  <fonts count="50">
    <font>
      <sz val="11"/>
      <color theme="1"/>
      <name val="Calibri"/>
      <family val="2"/>
    </font>
    <font>
      <sz val="11"/>
      <color indexed="8"/>
      <name val="Calibri"/>
      <family val="2"/>
    </font>
    <font>
      <b/>
      <sz val="8"/>
      <color indexed="8"/>
      <name val="Arial"/>
      <family val="2"/>
    </font>
    <font>
      <b/>
      <u val="single"/>
      <sz val="8"/>
      <color indexed="8"/>
      <name val="Arial"/>
      <family val="2"/>
    </font>
    <font>
      <sz val="8"/>
      <color indexed="8"/>
      <name val="Arial"/>
      <family val="2"/>
    </font>
    <font>
      <b/>
      <sz val="12"/>
      <color indexed="8"/>
      <name val="Calibri"/>
      <family val="2"/>
    </font>
    <font>
      <sz val="8"/>
      <name val="Calibri"/>
      <family val="2"/>
    </font>
    <font>
      <b/>
      <sz val="11"/>
      <color indexed="8"/>
      <name val="Calibri"/>
      <family val="2"/>
    </font>
    <font>
      <b/>
      <sz val="12"/>
      <name val="Arial"/>
      <family val="2"/>
    </font>
    <font>
      <sz val="8"/>
      <name val="Arial"/>
      <family val="2"/>
    </font>
    <font>
      <b/>
      <sz val="8"/>
      <name val="Arial"/>
      <family val="2"/>
    </font>
    <font>
      <sz val="8"/>
      <color indexed="10"/>
      <name val="Arial"/>
      <family val="2"/>
    </font>
    <font>
      <sz val="8"/>
      <color indexed="8"/>
      <name val="Calibri"/>
      <family val="2"/>
    </font>
    <font>
      <b/>
      <sz val="8"/>
      <color indexed="8"/>
      <name val="Calibri"/>
      <family val="2"/>
    </font>
    <font>
      <b/>
      <sz val="10"/>
      <color indexed="8"/>
      <name val="Arial"/>
      <family val="2"/>
    </font>
    <font>
      <sz val="10"/>
      <name val="Arial"/>
      <family val="0"/>
    </font>
    <font>
      <sz val="8"/>
      <name val="Tahoma"/>
      <family val="0"/>
    </font>
    <font>
      <b/>
      <sz val="8"/>
      <name val="Tahoma"/>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border>
    <border>
      <left style="medium"/>
      <right style="medium"/>
      <top/>
      <bottom/>
    </border>
    <border>
      <left style="medium"/>
      <right style="medium"/>
      <top/>
      <bottom style="medium"/>
    </border>
    <border>
      <left/>
      <right style="medium"/>
      <top style="medium"/>
      <bottom/>
    </border>
    <border>
      <left/>
      <right style="medium"/>
      <top/>
      <bottom/>
    </border>
    <border>
      <left/>
      <right style="medium"/>
      <top/>
      <bottom style="medium"/>
    </border>
    <border>
      <left style="medium"/>
      <right style="medium"/>
      <top style="medium"/>
      <bottom style="mediu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style="thin"/>
      <top style="thin"/>
      <bottom style="thin"/>
    </border>
    <border>
      <left/>
      <right style="thin"/>
      <top style="thin"/>
      <bottom/>
    </border>
    <border>
      <left/>
      <right style="thin"/>
      <top/>
      <bottom/>
    </border>
    <border>
      <left/>
      <right style="thin"/>
      <top/>
      <bottom style="thin"/>
    </border>
    <border>
      <left style="thin"/>
      <right/>
      <top/>
      <bottom/>
    </border>
    <border>
      <left style="thin"/>
      <right/>
      <top style="thin"/>
      <bottom style="thin"/>
    </border>
    <border>
      <left style="thin"/>
      <right/>
      <top style="thin"/>
      <bottom/>
    </border>
    <border>
      <left style="thin"/>
      <right/>
      <top/>
      <bottom style="thin"/>
    </border>
    <border>
      <left style="thin"/>
      <right/>
      <top/>
      <bottom style="medium"/>
    </border>
    <border>
      <left/>
      <right style="thin"/>
      <top/>
      <bottom style="medium"/>
    </border>
    <border>
      <left/>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thin"/>
      <right style="medium"/>
      <top/>
      <bottom style="thin"/>
    </border>
    <border>
      <left style="thin"/>
      <right style="thin"/>
      <top style="medium"/>
      <bottom style="medium"/>
    </border>
    <border>
      <left style="thin"/>
      <right style="medium"/>
      <top style="medium"/>
      <bottom style="medium"/>
    </border>
    <border>
      <left style="medium"/>
      <right/>
      <top style="medium"/>
      <bottom/>
    </border>
    <border>
      <left style="medium"/>
      <right/>
      <top style="medium"/>
      <bottom style="medium"/>
    </border>
    <border>
      <left style="medium"/>
      <right/>
      <top/>
      <bottom/>
    </border>
    <border>
      <left/>
      <right/>
      <top style="medium"/>
      <bottom style="medium"/>
    </border>
    <border>
      <left/>
      <right style="medium"/>
      <top style="medium"/>
      <bottom style="medium"/>
    </border>
    <border>
      <left style="medium"/>
      <right style="thin"/>
      <top style="medium"/>
      <bottom style="thin"/>
    </border>
    <border>
      <left style="medium"/>
      <right style="thin"/>
      <top style="thin"/>
      <bottom style="thin"/>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style="thin"/>
      <bottom style="medium"/>
    </border>
    <border>
      <left/>
      <right>
        <color indexed="63"/>
      </right>
      <top style="medium"/>
      <bottom>
        <color indexed="63"/>
      </bottom>
    </border>
    <border>
      <left>
        <color indexed="63"/>
      </left>
      <right>
        <color indexed="63"/>
      </right>
      <top style="thin"/>
      <bottom>
        <color indexed="63"/>
      </bottom>
    </border>
    <border>
      <left style="medium"/>
      <right>
        <color indexed="63"/>
      </right>
      <top style="thin"/>
      <bottom style="medium"/>
    </border>
    <border>
      <left>
        <color indexed="63"/>
      </left>
      <right>
        <color indexed="63"/>
      </right>
      <top>
        <color indexed="63"/>
      </top>
      <bottom style="thin"/>
    </border>
    <border>
      <left/>
      <right style="medium"/>
      <top style="medium"/>
      <bottom style="thin"/>
    </border>
    <border>
      <left style="medium"/>
      <right>
        <color indexed="63"/>
      </right>
      <top style="medium"/>
      <bottom style="thin"/>
    </border>
    <border>
      <left style="medium"/>
      <right style="thin"/>
      <top style="medium"/>
      <bottom style="medium"/>
    </border>
    <border>
      <left style="thin"/>
      <right/>
      <top style="medium"/>
      <bottom style="medium"/>
    </border>
    <border>
      <left/>
      <right style="thin"/>
      <top style="medium"/>
      <bottom style="medium"/>
    </border>
    <border>
      <left style="medium"/>
      <right style="thin"/>
      <top style="thin"/>
      <bottom>
        <color indexed="63"/>
      </bottom>
    </border>
    <border>
      <left style="thin"/>
      <right style="medium"/>
      <top/>
      <bottom/>
    </border>
    <border>
      <left style="thin"/>
      <right style="thin"/>
      <top/>
      <bottom style="medium"/>
    </border>
    <border>
      <left style="thin"/>
      <right style="medium"/>
      <top/>
      <bottom style="medium"/>
    </border>
    <border>
      <left/>
      <right/>
      <top>
        <color indexed="63"/>
      </top>
      <bottom style="medium"/>
    </border>
    <border>
      <left>
        <color indexed="63"/>
      </left>
      <right>
        <color indexed="63"/>
      </right>
      <top style="thin"/>
      <bottom style="thin"/>
    </border>
    <border>
      <left style="medium"/>
      <right/>
      <top>
        <color indexed="63"/>
      </top>
      <bottom style="medium"/>
    </border>
    <border>
      <left/>
      <right style="thin"/>
      <top style="medium"/>
      <bottom/>
    </border>
    <border>
      <left style="thin"/>
      <right style="thin"/>
      <top style="medium"/>
      <bottom/>
    </border>
    <border>
      <left style="thin"/>
      <right style="medium"/>
      <top style="medium"/>
      <bottom/>
    </border>
    <border>
      <left/>
      <right style="medium"/>
      <top style="thin"/>
      <bottom style="thin"/>
    </border>
    <border>
      <left/>
      <right style="medium"/>
      <top style="thin"/>
      <bottom style="medium"/>
    </border>
    <border>
      <left style="medium"/>
      <right style="thin"/>
      <top/>
      <bottom style="medium"/>
    </border>
    <border>
      <left style="medium"/>
      <right>
        <color indexed="63"/>
      </right>
      <top style="thin"/>
      <bottom style="thin"/>
    </border>
    <border>
      <left style="medium"/>
      <right>
        <color indexed="63"/>
      </right>
      <top>
        <color indexed="63"/>
      </top>
      <bottom style="thin"/>
    </border>
    <border>
      <left/>
      <right style="medium"/>
      <top>
        <color indexed="63"/>
      </top>
      <bottom style="thin"/>
    </border>
    <border>
      <left style="thin"/>
      <right/>
      <top style="medium"/>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4" fontId="15"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31" borderId="0" applyNumberFormat="0" applyBorder="0" applyAlignment="0" applyProtection="0"/>
    <xf numFmtId="0" fontId="1" fillId="0" borderId="0">
      <alignment/>
      <protection/>
    </xf>
    <xf numFmtId="0" fontId="1" fillId="32" borderId="4" applyNumberFormat="0" applyFont="0" applyAlignment="0" applyProtection="0"/>
    <xf numFmtId="9" fontId="1"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583">
    <xf numFmtId="0" fontId="0" fillId="0" borderId="0" xfId="0" applyFont="1" applyAlignment="1">
      <alignment/>
    </xf>
    <xf numFmtId="0" fontId="2" fillId="0" borderId="10" xfId="0" applyFont="1" applyBorder="1" applyAlignment="1">
      <alignment horizontal="justify" vertical="top" wrapText="1"/>
    </xf>
    <xf numFmtId="0" fontId="2" fillId="0" borderId="11" xfId="0" applyFont="1" applyBorder="1" applyAlignment="1">
      <alignment horizontal="justify" vertical="top" wrapText="1"/>
    </xf>
    <xf numFmtId="0" fontId="0" fillId="0" borderId="12" xfId="0" applyBorder="1" applyAlignment="1">
      <alignment vertical="top" wrapText="1"/>
    </xf>
    <xf numFmtId="0" fontId="2" fillId="0" borderId="13" xfId="0" applyFont="1" applyBorder="1" applyAlignment="1">
      <alignment horizontal="justify" vertical="top" wrapText="1"/>
    </xf>
    <xf numFmtId="0" fontId="2" fillId="0" borderId="14" xfId="0" applyFont="1" applyBorder="1" applyAlignment="1">
      <alignment horizontal="justify" vertical="top" wrapText="1"/>
    </xf>
    <xf numFmtId="0" fontId="0" fillId="0" borderId="15" xfId="0" applyBorder="1" applyAlignment="1">
      <alignment vertical="top" wrapText="1"/>
    </xf>
    <xf numFmtId="0" fontId="2" fillId="0" borderId="15" xfId="0" applyFont="1" applyBorder="1" applyAlignment="1">
      <alignment horizontal="justify" vertical="top" wrapText="1"/>
    </xf>
    <xf numFmtId="0" fontId="4" fillId="0" borderId="11" xfId="0" applyFont="1" applyBorder="1" applyAlignment="1">
      <alignment vertical="top" wrapText="1"/>
    </xf>
    <xf numFmtId="0" fontId="4" fillId="0" borderId="14" xfId="0" applyFont="1" applyBorder="1" applyAlignment="1">
      <alignment vertical="top" wrapText="1"/>
    </xf>
    <xf numFmtId="0" fontId="0" fillId="0" borderId="11" xfId="0" applyBorder="1" applyAlignment="1">
      <alignment vertical="top" wrapText="1"/>
    </xf>
    <xf numFmtId="0" fontId="0" fillId="0" borderId="14" xfId="0" applyBorder="1" applyAlignment="1">
      <alignment vertical="top" wrapText="1"/>
    </xf>
    <xf numFmtId="0" fontId="4" fillId="0" borderId="12" xfId="0" applyFont="1" applyBorder="1" applyAlignment="1">
      <alignment vertical="top" wrapText="1"/>
    </xf>
    <xf numFmtId="0" fontId="5" fillId="0" borderId="0" xfId="0" applyFont="1" applyAlignment="1">
      <alignment/>
    </xf>
    <xf numFmtId="0" fontId="4" fillId="0" borderId="10" xfId="0" applyFont="1" applyBorder="1" applyAlignment="1">
      <alignment vertical="top" wrapText="1"/>
    </xf>
    <xf numFmtId="0" fontId="4" fillId="0" borderId="16" xfId="0" applyFont="1" applyBorder="1" applyAlignment="1">
      <alignment vertical="top" wrapText="1"/>
    </xf>
    <xf numFmtId="0" fontId="4" fillId="0" borderId="14" xfId="0" applyFont="1" applyBorder="1" applyAlignment="1">
      <alignment horizontal="center" vertical="center" wrapText="1"/>
    </xf>
    <xf numFmtId="0" fontId="4" fillId="0" borderId="11" xfId="0" applyFont="1" applyBorder="1" applyAlignment="1">
      <alignment horizontal="left" vertical="center" wrapText="1"/>
    </xf>
    <xf numFmtId="0" fontId="0" fillId="0" borderId="16" xfId="0" applyBorder="1" applyAlignment="1">
      <alignment vertical="center"/>
    </xf>
    <xf numFmtId="0" fontId="0" fillId="0" borderId="16" xfId="0" applyBorder="1" applyAlignment="1">
      <alignment horizontal="center" vertical="center"/>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0" fillId="0" borderId="0"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xf>
    <xf numFmtId="0" fontId="0" fillId="0" borderId="22" xfId="0" applyBorder="1" applyAlignment="1">
      <alignment/>
    </xf>
    <xf numFmtId="0" fontId="0" fillId="0" borderId="23" xfId="0" applyBorder="1" applyAlignment="1">
      <alignment horizontal="center" vertical="center" wrapText="1"/>
    </xf>
    <xf numFmtId="0" fontId="0" fillId="0" borderId="24" xfId="0" applyBorder="1" applyAlignment="1">
      <alignment/>
    </xf>
    <xf numFmtId="0" fontId="0" fillId="0" borderId="25" xfId="0" applyBorder="1" applyAlignment="1">
      <alignment horizontal="center" vertical="center" wrapText="1"/>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vertical="center"/>
    </xf>
    <xf numFmtId="0" fontId="0" fillId="0" borderId="12" xfId="0" applyBorder="1" applyAlignment="1">
      <alignment horizontal="center" vertical="center"/>
    </xf>
    <xf numFmtId="0" fontId="0" fillId="0" borderId="30" xfId="0" applyBorder="1" applyAlignment="1">
      <alignment vertical="center" wrapText="1"/>
    </xf>
    <xf numFmtId="0" fontId="0" fillId="0" borderId="16" xfId="0" applyBorder="1" applyAlignment="1">
      <alignment vertical="center" wrapText="1"/>
    </xf>
    <xf numFmtId="0" fontId="0" fillId="0" borderId="20" xfId="0" applyBorder="1" applyAlignment="1">
      <alignment vertical="center" wrapText="1"/>
    </xf>
    <xf numFmtId="0" fontId="0" fillId="0" borderId="20" xfId="0" applyBorder="1" applyAlignment="1">
      <alignment vertical="center"/>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4" fillId="0" borderId="40" xfId="0" applyFont="1" applyBorder="1" applyAlignment="1">
      <alignment vertical="top" wrapText="1"/>
    </xf>
    <xf numFmtId="0" fontId="4" fillId="0" borderId="41" xfId="0" applyFont="1" applyBorder="1" applyAlignment="1">
      <alignment vertical="top" wrapText="1"/>
    </xf>
    <xf numFmtId="0" fontId="4" fillId="0" borderId="13" xfId="0" applyFont="1" applyBorder="1" applyAlignment="1">
      <alignment vertical="top" wrapText="1"/>
    </xf>
    <xf numFmtId="0" fontId="0" fillId="0" borderId="14" xfId="0" applyBorder="1" applyAlignment="1">
      <alignment/>
    </xf>
    <xf numFmtId="0" fontId="0" fillId="0" borderId="15" xfId="0" applyBorder="1" applyAlignment="1">
      <alignment/>
    </xf>
    <xf numFmtId="0" fontId="4" fillId="0" borderId="13" xfId="0" applyFont="1" applyBorder="1" applyAlignment="1">
      <alignment horizontal="center" vertical="center" wrapText="1"/>
    </xf>
    <xf numFmtId="0" fontId="4" fillId="0" borderId="42" xfId="0" applyFont="1" applyBorder="1" applyAlignment="1">
      <alignment vertical="top" wrapText="1"/>
    </xf>
    <xf numFmtId="6" fontId="4" fillId="0" borderId="43" xfId="0" applyNumberFormat="1" applyFont="1" applyFill="1" applyBorder="1" applyAlignment="1">
      <alignment vertical="top" wrapText="1"/>
    </xf>
    <xf numFmtId="172" fontId="5" fillId="0" borderId="0" xfId="0" applyNumberFormat="1" applyFont="1" applyAlignment="1">
      <alignment/>
    </xf>
    <xf numFmtId="172" fontId="0" fillId="0" borderId="0" xfId="0" applyNumberFormat="1" applyAlignment="1">
      <alignment/>
    </xf>
    <xf numFmtId="172" fontId="0" fillId="0" borderId="20" xfId="0" applyNumberFormat="1" applyBorder="1" applyAlignment="1">
      <alignment horizontal="center" vertical="center" wrapText="1"/>
    </xf>
    <xf numFmtId="172" fontId="0" fillId="0" borderId="32" xfId="0" applyNumberFormat="1" applyBorder="1" applyAlignment="1">
      <alignment/>
    </xf>
    <xf numFmtId="172" fontId="0" fillId="0" borderId="17" xfId="0" applyNumberFormat="1" applyBorder="1" applyAlignment="1">
      <alignment/>
    </xf>
    <xf numFmtId="172" fontId="0" fillId="0" borderId="18" xfId="0" applyNumberFormat="1" applyBorder="1" applyAlignment="1">
      <alignment/>
    </xf>
    <xf numFmtId="172" fontId="2" fillId="0" borderId="38" xfId="0" applyNumberFormat="1" applyFont="1" applyBorder="1" applyAlignment="1">
      <alignment vertical="top" wrapText="1"/>
    </xf>
    <xf numFmtId="172" fontId="0" fillId="0" borderId="19" xfId="0" applyNumberFormat="1" applyBorder="1" applyAlignment="1">
      <alignment/>
    </xf>
    <xf numFmtId="172" fontId="4" fillId="0" borderId="44" xfId="0" applyNumberFormat="1" applyFont="1" applyBorder="1" applyAlignment="1">
      <alignment horizontal="center" vertical="top" wrapText="1"/>
    </xf>
    <xf numFmtId="172" fontId="2" fillId="0" borderId="44" xfId="0" applyNumberFormat="1" applyFont="1" applyBorder="1" applyAlignment="1">
      <alignment horizontal="justify" vertical="top" wrapText="1"/>
    </xf>
    <xf numFmtId="172" fontId="4" fillId="0" borderId="11" xfId="0" applyNumberFormat="1" applyFont="1" applyBorder="1" applyAlignment="1">
      <alignment horizontal="left" vertical="top" wrapText="1"/>
    </xf>
    <xf numFmtId="172" fontId="2" fillId="0" borderId="15" xfId="0" applyNumberFormat="1" applyFont="1" applyBorder="1" applyAlignment="1">
      <alignment horizontal="justify" vertical="top" wrapText="1"/>
    </xf>
    <xf numFmtId="172" fontId="4" fillId="0" borderId="10" xfId="0" applyNumberFormat="1" applyFont="1" applyBorder="1" applyAlignment="1">
      <alignment horizontal="left" vertical="top" wrapText="1"/>
    </xf>
    <xf numFmtId="172" fontId="2" fillId="0" borderId="44" xfId="0" applyNumberFormat="1" applyFont="1" applyBorder="1" applyAlignment="1">
      <alignment horizontal="left" vertical="top" wrapText="1"/>
    </xf>
    <xf numFmtId="172" fontId="4" fillId="0" borderId="16" xfId="0" applyNumberFormat="1" applyFont="1" applyBorder="1" applyAlignment="1">
      <alignment horizontal="left" vertical="top" wrapText="1"/>
    </xf>
    <xf numFmtId="0" fontId="4" fillId="0" borderId="10" xfId="0" applyFont="1" applyBorder="1" applyAlignment="1">
      <alignment horizontal="center" vertical="center" wrapText="1"/>
    </xf>
    <xf numFmtId="0" fontId="4" fillId="0" borderId="17" xfId="0" applyFont="1" applyBorder="1" applyAlignment="1">
      <alignment vertical="top" wrapText="1"/>
    </xf>
    <xf numFmtId="0" fontId="4" fillId="0" borderId="17" xfId="0" applyFont="1" applyBorder="1" applyAlignment="1">
      <alignment horizontal="center" vertical="top" wrapText="1"/>
    </xf>
    <xf numFmtId="0" fontId="4" fillId="0" borderId="17" xfId="0" applyFont="1" applyBorder="1" applyAlignment="1">
      <alignment horizontal="center" vertical="center" wrapText="1"/>
    </xf>
    <xf numFmtId="0" fontId="4" fillId="0" borderId="45" xfId="0" applyFont="1" applyBorder="1" applyAlignment="1">
      <alignment vertical="top" wrapText="1"/>
    </xf>
    <xf numFmtId="0" fontId="4" fillId="0" borderId="32" xfId="0" applyFont="1" applyBorder="1" applyAlignment="1">
      <alignment horizontal="center" vertical="top" wrapText="1"/>
    </xf>
    <xf numFmtId="0" fontId="4" fillId="0" borderId="32" xfId="0" applyFont="1" applyBorder="1" applyAlignment="1">
      <alignment vertical="top" wrapText="1"/>
    </xf>
    <xf numFmtId="0" fontId="4" fillId="0" borderId="34" xfId="0" applyFont="1" applyBorder="1" applyAlignment="1">
      <alignment vertical="top" wrapText="1"/>
    </xf>
    <xf numFmtId="0" fontId="4" fillId="0" borderId="46" xfId="0" applyFont="1" applyBorder="1" applyAlignment="1">
      <alignment vertical="top" wrapText="1"/>
    </xf>
    <xf numFmtId="0" fontId="4" fillId="0" borderId="35" xfId="0" applyFont="1" applyBorder="1" applyAlignment="1">
      <alignment vertical="top" wrapText="1"/>
    </xf>
    <xf numFmtId="0" fontId="4" fillId="0" borderId="47" xfId="0" applyFont="1" applyBorder="1" applyAlignment="1">
      <alignment horizontal="center" vertical="center" wrapText="1"/>
    </xf>
    <xf numFmtId="0" fontId="4" fillId="0" borderId="47" xfId="0" applyFont="1" applyBorder="1" applyAlignment="1">
      <alignment vertical="top" wrapText="1"/>
    </xf>
    <xf numFmtId="0" fontId="4" fillId="0" borderId="48" xfId="0" applyFont="1" applyBorder="1" applyAlignment="1">
      <alignment vertical="top" wrapText="1"/>
    </xf>
    <xf numFmtId="0" fontId="0" fillId="0" borderId="13" xfId="0" applyBorder="1" applyAlignment="1">
      <alignment/>
    </xf>
    <xf numFmtId="172" fontId="4" fillId="0" borderId="12" xfId="0" applyNumberFormat="1" applyFont="1" applyBorder="1" applyAlignment="1">
      <alignment vertical="top" wrapText="1"/>
    </xf>
    <xf numFmtId="6" fontId="4" fillId="0" borderId="0" xfId="0" applyNumberFormat="1" applyFont="1" applyBorder="1" applyAlignment="1">
      <alignment vertical="top" wrapText="1"/>
    </xf>
    <xf numFmtId="172" fontId="4" fillId="0" borderId="13" xfId="0" applyNumberFormat="1" applyFont="1" applyFill="1" applyBorder="1" applyAlignment="1">
      <alignment horizontal="left" vertical="top" wrapText="1"/>
    </xf>
    <xf numFmtId="172" fontId="4" fillId="0" borderId="49" xfId="0" applyNumberFormat="1" applyFont="1" applyBorder="1" applyAlignment="1">
      <alignment vertical="top" wrapText="1"/>
    </xf>
    <xf numFmtId="172" fontId="4" fillId="0" borderId="50" xfId="0" applyNumberFormat="1" applyFont="1" applyBorder="1" applyAlignment="1">
      <alignment vertical="top" wrapText="1"/>
    </xf>
    <xf numFmtId="172" fontId="4" fillId="0" borderId="51" xfId="0" applyNumberFormat="1" applyFont="1" applyBorder="1" applyAlignment="1">
      <alignment vertical="top" wrapText="1"/>
    </xf>
    <xf numFmtId="0" fontId="4" fillId="0" borderId="21" xfId="0" applyFont="1" applyBorder="1" applyAlignment="1">
      <alignment vertical="top" wrapText="1"/>
    </xf>
    <xf numFmtId="0" fontId="4" fillId="0" borderId="52" xfId="0" applyFont="1" applyBorder="1" applyAlignment="1">
      <alignment vertical="top" wrapText="1"/>
    </xf>
    <xf numFmtId="0" fontId="4" fillId="0" borderId="53" xfId="0" applyFont="1" applyBorder="1" applyAlignment="1">
      <alignment vertical="center" wrapText="1"/>
    </xf>
    <xf numFmtId="0" fontId="4" fillId="0" borderId="10" xfId="0" applyFont="1" applyBorder="1" applyAlignment="1">
      <alignment horizontal="justify" vertical="top" wrapText="1"/>
    </xf>
    <xf numFmtId="0" fontId="4" fillId="0" borderId="11" xfId="0" applyFont="1" applyBorder="1" applyAlignment="1">
      <alignment horizontal="justify" vertical="top" wrapText="1"/>
    </xf>
    <xf numFmtId="6" fontId="4" fillId="0" borderId="0" xfId="0" applyNumberFormat="1" applyFont="1" applyBorder="1" applyAlignment="1">
      <alignment horizontal="justify" vertical="top" wrapText="1"/>
    </xf>
    <xf numFmtId="6" fontId="4" fillId="0" borderId="14" xfId="0" applyNumberFormat="1" applyFont="1" applyBorder="1" applyAlignment="1">
      <alignment horizontal="justify" vertical="top" wrapText="1"/>
    </xf>
    <xf numFmtId="0" fontId="4" fillId="0" borderId="44" xfId="0" applyFont="1" applyBorder="1" applyAlignment="1">
      <alignment horizontal="center" vertical="top" wrapText="1"/>
    </xf>
    <xf numFmtId="0" fontId="2" fillId="0" borderId="43" xfId="0" applyFont="1" applyBorder="1" applyAlignment="1">
      <alignment horizontal="justify" vertical="top" wrapText="1"/>
    </xf>
    <xf numFmtId="0" fontId="2" fillId="0" borderId="44" xfId="0" applyFont="1" applyBorder="1" applyAlignment="1">
      <alignment horizontal="justify" vertical="top" wrapText="1"/>
    </xf>
    <xf numFmtId="6" fontId="4" fillId="0" borderId="10" xfId="0" applyNumberFormat="1" applyFont="1" applyBorder="1" applyAlignment="1">
      <alignment horizontal="justify" vertical="top" wrapText="1"/>
    </xf>
    <xf numFmtId="6" fontId="4" fillId="0" borderId="11" xfId="0" applyNumberFormat="1" applyFont="1" applyBorder="1" applyAlignment="1">
      <alignment horizontal="justify" vertical="top" wrapText="1"/>
    </xf>
    <xf numFmtId="0" fontId="4" fillId="0" borderId="16" xfId="0" applyNumberFormat="1" applyFont="1" applyBorder="1" applyAlignment="1">
      <alignment vertical="top" wrapText="1"/>
    </xf>
    <xf numFmtId="0" fontId="4" fillId="0" borderId="40" xfId="0" applyNumberFormat="1" applyFont="1" applyBorder="1" applyAlignment="1">
      <alignment vertical="top" wrapText="1"/>
    </xf>
    <xf numFmtId="0" fontId="2" fillId="0" borderId="41" xfId="0" applyFont="1" applyBorder="1" applyAlignment="1">
      <alignment horizontal="justify" vertical="top" wrapText="1"/>
    </xf>
    <xf numFmtId="0" fontId="4" fillId="0" borderId="43" xfId="0" applyFont="1" applyBorder="1" applyAlignment="1">
      <alignment horizontal="center" vertical="top" wrapText="1"/>
    </xf>
    <xf numFmtId="6" fontId="4" fillId="0" borderId="53" xfId="0" applyNumberFormat="1" applyFont="1" applyFill="1" applyBorder="1" applyAlignment="1">
      <alignment vertical="top" wrapText="1"/>
    </xf>
    <xf numFmtId="0" fontId="2" fillId="0" borderId="0" xfId="0" applyFont="1" applyBorder="1" applyAlignment="1">
      <alignment horizontal="justify" vertical="top" wrapText="1"/>
    </xf>
    <xf numFmtId="0" fontId="8" fillId="0" borderId="0" xfId="0" applyFont="1" applyFill="1" applyBorder="1" applyAlignment="1">
      <alignment/>
    </xf>
    <xf numFmtId="0" fontId="9" fillId="0" borderId="0" xfId="0" applyFont="1" applyFill="1" applyBorder="1" applyAlignment="1">
      <alignment/>
    </xf>
    <xf numFmtId="177" fontId="9" fillId="0" borderId="0" xfId="46" applyNumberFormat="1" applyFont="1" applyFill="1" applyBorder="1" applyAlignment="1">
      <alignment/>
    </xf>
    <xf numFmtId="0" fontId="9" fillId="0" borderId="27" xfId="0" applyFont="1" applyFill="1" applyBorder="1" applyAlignment="1">
      <alignment/>
    </xf>
    <xf numFmtId="0" fontId="9" fillId="0" borderId="54" xfId="0" applyFont="1" applyFill="1" applyBorder="1" applyAlignment="1">
      <alignment/>
    </xf>
    <xf numFmtId="0" fontId="9" fillId="0" borderId="22" xfId="0" applyFont="1" applyFill="1" applyBorder="1" applyAlignment="1">
      <alignment/>
    </xf>
    <xf numFmtId="0" fontId="10" fillId="0" borderId="0" xfId="0" applyFont="1" applyFill="1" applyBorder="1" applyAlignment="1">
      <alignment/>
    </xf>
    <xf numFmtId="0" fontId="9" fillId="0" borderId="0" xfId="0" applyFont="1" applyFill="1" applyBorder="1" applyAlignment="1">
      <alignment horizontal="left"/>
    </xf>
    <xf numFmtId="178" fontId="9" fillId="0" borderId="0" xfId="46" applyNumberFormat="1" applyFont="1" applyFill="1" applyBorder="1" applyAlignment="1">
      <alignment/>
    </xf>
    <xf numFmtId="0" fontId="11" fillId="0" borderId="0" xfId="0" applyFont="1" applyFill="1" applyBorder="1" applyAlignment="1">
      <alignment/>
    </xf>
    <xf numFmtId="0" fontId="4" fillId="0" borderId="0" xfId="0" applyFont="1" applyFill="1" applyBorder="1" applyAlignment="1">
      <alignment/>
    </xf>
    <xf numFmtId="0" fontId="9" fillId="0" borderId="51" xfId="0" applyFont="1" applyFill="1" applyBorder="1" applyAlignment="1">
      <alignment/>
    </xf>
    <xf numFmtId="0" fontId="9" fillId="0" borderId="55" xfId="0" applyFont="1" applyFill="1" applyBorder="1" applyAlignment="1">
      <alignment/>
    </xf>
    <xf numFmtId="0" fontId="9" fillId="0" borderId="26" xfId="0" applyFont="1" applyFill="1" applyBorder="1" applyAlignment="1">
      <alignment/>
    </xf>
    <xf numFmtId="0" fontId="9" fillId="0" borderId="18" xfId="0" applyFont="1" applyFill="1" applyBorder="1" applyAlignment="1">
      <alignment/>
    </xf>
    <xf numFmtId="0" fontId="10" fillId="0" borderId="16" xfId="0" applyFont="1" applyFill="1" applyBorder="1" applyAlignment="1">
      <alignment/>
    </xf>
    <xf numFmtId="0" fontId="10" fillId="0" borderId="41" xfId="0" applyFont="1" applyFill="1" applyBorder="1" applyAlignment="1">
      <alignment/>
    </xf>
    <xf numFmtId="0" fontId="10" fillId="0" borderId="27" xfId="0" applyFont="1" applyFill="1" applyBorder="1" applyAlignment="1">
      <alignment/>
    </xf>
    <xf numFmtId="0" fontId="10" fillId="0" borderId="18" xfId="0" applyFont="1" applyFill="1" applyBorder="1" applyAlignment="1">
      <alignment/>
    </xf>
    <xf numFmtId="0" fontId="10" fillId="0" borderId="17" xfId="0" applyFont="1" applyFill="1" applyBorder="1" applyAlignment="1">
      <alignment/>
    </xf>
    <xf numFmtId="0" fontId="9" fillId="0" borderId="26" xfId="0" applyFont="1" applyFill="1" applyBorder="1" applyAlignment="1">
      <alignment vertical="top"/>
    </xf>
    <xf numFmtId="0" fontId="10" fillId="0" borderId="17" xfId="0" applyFont="1" applyFill="1" applyBorder="1" applyAlignment="1">
      <alignment vertical="justify"/>
    </xf>
    <xf numFmtId="0" fontId="9" fillId="0" borderId="17" xfId="0" applyFont="1" applyFill="1" applyBorder="1" applyAlignment="1">
      <alignment horizontal="justify" vertical="top"/>
    </xf>
    <xf numFmtId="179" fontId="11" fillId="0" borderId="17" xfId="46" applyNumberFormat="1" applyFont="1" applyFill="1" applyBorder="1" applyAlignment="1">
      <alignment vertical="top"/>
    </xf>
    <xf numFmtId="177" fontId="11" fillId="0" borderId="17" xfId="46" applyNumberFormat="1" applyFont="1" applyFill="1" applyBorder="1" applyAlignment="1">
      <alignment vertical="top"/>
    </xf>
    <xf numFmtId="177" fontId="9" fillId="0" borderId="26" xfId="0" applyNumberFormat="1" applyFont="1" applyFill="1" applyBorder="1" applyAlignment="1">
      <alignment vertical="top"/>
    </xf>
    <xf numFmtId="0" fontId="13" fillId="0" borderId="56" xfId="0" applyFont="1" applyBorder="1" applyAlignment="1">
      <alignment vertical="center" wrapText="1"/>
    </xf>
    <xf numFmtId="0" fontId="13" fillId="0" borderId="26" xfId="0" applyFont="1" applyBorder="1" applyAlignment="1">
      <alignment vertical="center"/>
    </xf>
    <xf numFmtId="0" fontId="13" fillId="0" borderId="26" xfId="0" applyFont="1" applyBorder="1" applyAlignment="1">
      <alignment horizontal="center" vertical="center"/>
    </xf>
    <xf numFmtId="0" fontId="13" fillId="0" borderId="17" xfId="0" applyFont="1" applyBorder="1" applyAlignment="1">
      <alignment vertical="center" wrapText="1"/>
    </xf>
    <xf numFmtId="0" fontId="13" fillId="0" borderId="57" xfId="0" applyFont="1" applyBorder="1" applyAlignment="1">
      <alignment vertical="center"/>
    </xf>
    <xf numFmtId="0" fontId="13" fillId="0" borderId="49" xfId="0" applyFont="1" applyBorder="1" applyAlignment="1">
      <alignment horizontal="center" vertical="center"/>
    </xf>
    <xf numFmtId="0" fontId="10" fillId="0" borderId="49" xfId="0" applyFont="1" applyFill="1" applyBorder="1" applyAlignment="1">
      <alignment/>
    </xf>
    <xf numFmtId="0" fontId="10" fillId="0" borderId="58" xfId="0" applyFont="1" applyFill="1" applyBorder="1" applyAlignment="1">
      <alignment/>
    </xf>
    <xf numFmtId="0" fontId="13" fillId="0" borderId="26" xfId="0" applyFont="1" applyBorder="1" applyAlignment="1">
      <alignment vertical="center" wrapText="1"/>
    </xf>
    <xf numFmtId="0" fontId="9" fillId="33" borderId="0" xfId="0" applyFont="1" applyFill="1" applyBorder="1" applyAlignment="1">
      <alignment/>
    </xf>
    <xf numFmtId="0" fontId="9" fillId="0" borderId="17" xfId="0" applyFont="1" applyFill="1" applyBorder="1" applyAlignment="1">
      <alignment vertical="justify"/>
    </xf>
    <xf numFmtId="0" fontId="0" fillId="0" borderId="17" xfId="0" applyBorder="1" applyAlignment="1">
      <alignment vertical="center" wrapText="1"/>
    </xf>
    <xf numFmtId="0" fontId="0" fillId="0" borderId="17" xfId="0" applyBorder="1" applyAlignment="1">
      <alignment vertical="center"/>
    </xf>
    <xf numFmtId="0" fontId="0" fillId="0" borderId="17" xfId="0" applyBorder="1" applyAlignment="1">
      <alignment horizontal="center" vertical="center"/>
    </xf>
    <xf numFmtId="0" fontId="9" fillId="0" borderId="17" xfId="0" applyFont="1" applyFill="1" applyBorder="1" applyAlignment="1">
      <alignment/>
    </xf>
    <xf numFmtId="177" fontId="9" fillId="0" borderId="17" xfId="0" applyNumberFormat="1" applyFont="1" applyFill="1" applyBorder="1" applyAlignment="1">
      <alignment vertical="top"/>
    </xf>
    <xf numFmtId="177" fontId="11" fillId="0" borderId="17" xfId="0" applyNumberFormat="1" applyFont="1" applyFill="1" applyBorder="1" applyAlignment="1">
      <alignment vertical="top"/>
    </xf>
    <xf numFmtId="0" fontId="10" fillId="0" borderId="26" xfId="0" applyFont="1" applyFill="1" applyBorder="1" applyAlignment="1">
      <alignment vertical="top"/>
    </xf>
    <xf numFmtId="177" fontId="10" fillId="0" borderId="17" xfId="0" applyNumberFormat="1" applyFont="1" applyFill="1" applyBorder="1" applyAlignment="1">
      <alignment vertical="top"/>
    </xf>
    <xf numFmtId="177" fontId="9" fillId="0" borderId="17" xfId="0" applyNumberFormat="1" applyFont="1" applyFill="1" applyBorder="1" applyAlignment="1">
      <alignment/>
    </xf>
    <xf numFmtId="0" fontId="9" fillId="33" borderId="26" xfId="0" applyFont="1" applyFill="1" applyBorder="1" applyAlignment="1">
      <alignment vertical="top"/>
    </xf>
    <xf numFmtId="0" fontId="9" fillId="33" borderId="17" xfId="0" applyFont="1" applyFill="1" applyBorder="1" applyAlignment="1">
      <alignment vertical="justify"/>
    </xf>
    <xf numFmtId="0" fontId="9" fillId="33" borderId="17" xfId="0" applyFont="1" applyFill="1" applyBorder="1" applyAlignment="1">
      <alignment horizontal="justify" vertical="top"/>
    </xf>
    <xf numFmtId="179" fontId="11" fillId="33" borderId="17" xfId="46" applyNumberFormat="1" applyFont="1" applyFill="1" applyBorder="1" applyAlignment="1">
      <alignment vertical="top"/>
    </xf>
    <xf numFmtId="177" fontId="11" fillId="33" borderId="17" xfId="46" applyNumberFormat="1" applyFont="1" applyFill="1" applyBorder="1" applyAlignment="1">
      <alignment vertical="top"/>
    </xf>
    <xf numFmtId="177" fontId="9" fillId="33" borderId="17" xfId="0" applyNumberFormat="1" applyFont="1" applyFill="1" applyBorder="1" applyAlignment="1">
      <alignment vertical="top"/>
    </xf>
    <xf numFmtId="177" fontId="11" fillId="33" borderId="17" xfId="0" applyNumberFormat="1" applyFont="1" applyFill="1" applyBorder="1" applyAlignment="1">
      <alignment vertical="top"/>
    </xf>
    <xf numFmtId="0" fontId="9" fillId="33" borderId="17" xfId="0" applyFont="1" applyFill="1" applyBorder="1" applyAlignment="1">
      <alignment/>
    </xf>
    <xf numFmtId="177" fontId="11" fillId="0" borderId="28" xfId="0" applyNumberFormat="1" applyFont="1" applyFill="1" applyBorder="1" applyAlignment="1">
      <alignment vertical="top"/>
    </xf>
    <xf numFmtId="0" fontId="9" fillId="0" borderId="56" xfId="0" applyFont="1" applyFill="1" applyBorder="1" applyAlignment="1">
      <alignment/>
    </xf>
    <xf numFmtId="0" fontId="9" fillId="0" borderId="24" xfId="0" applyFont="1" applyFill="1" applyBorder="1" applyAlignment="1">
      <alignment/>
    </xf>
    <xf numFmtId="0" fontId="9" fillId="0" borderId="0" xfId="0" applyFont="1" applyFill="1" applyBorder="1" applyAlignment="1">
      <alignment vertical="top"/>
    </xf>
    <xf numFmtId="177" fontId="10" fillId="0" borderId="0" xfId="46" applyNumberFormat="1" applyFont="1" applyFill="1" applyBorder="1" applyAlignment="1">
      <alignment/>
    </xf>
    <xf numFmtId="177" fontId="10" fillId="0" borderId="0" xfId="0" applyNumberFormat="1" applyFont="1" applyFill="1" applyBorder="1" applyAlignment="1">
      <alignment/>
    </xf>
    <xf numFmtId="177" fontId="11" fillId="0" borderId="0" xfId="0" applyNumberFormat="1" applyFont="1" applyFill="1" applyBorder="1" applyAlignment="1">
      <alignment vertical="top"/>
    </xf>
    <xf numFmtId="0" fontId="2" fillId="0" borderId="59" xfId="0" applyFont="1" applyBorder="1" applyAlignment="1">
      <alignment horizontal="justify" vertical="top"/>
    </xf>
    <xf numFmtId="0" fontId="2" fillId="0" borderId="38" xfId="0" applyFont="1" applyBorder="1" applyAlignment="1">
      <alignment vertical="top"/>
    </xf>
    <xf numFmtId="0" fontId="2" fillId="0" borderId="60" xfId="0" applyFont="1" applyBorder="1" applyAlignment="1">
      <alignment horizontal="justify" vertical="top"/>
    </xf>
    <xf numFmtId="0" fontId="2" fillId="0" borderId="16" xfId="0" applyFont="1" applyBorder="1" applyAlignment="1">
      <alignment horizontal="justify" vertical="top"/>
    </xf>
    <xf numFmtId="0" fontId="2" fillId="0" borderId="61" xfId="0" applyFont="1" applyBorder="1" applyAlignment="1">
      <alignment horizontal="justify" vertical="top"/>
    </xf>
    <xf numFmtId="0" fontId="2" fillId="0" borderId="39" xfId="0" applyFont="1" applyBorder="1" applyAlignment="1">
      <alignment horizontal="justify" vertical="top"/>
    </xf>
    <xf numFmtId="0" fontId="0" fillId="0" borderId="0" xfId="0" applyAlignment="1">
      <alignment/>
    </xf>
    <xf numFmtId="0" fontId="2" fillId="0" borderId="62" xfId="0" applyFont="1" applyBorder="1" applyAlignment="1">
      <alignment vertical="top" wrapText="1"/>
    </xf>
    <xf numFmtId="0" fontId="4" fillId="0" borderId="27" xfId="0" applyFont="1" applyBorder="1" applyAlignment="1">
      <alignment vertical="top" wrapText="1"/>
    </xf>
    <xf numFmtId="0" fontId="4" fillId="0" borderId="22" xfId="0" applyFont="1" applyBorder="1" applyAlignment="1">
      <alignment vertical="top" wrapText="1"/>
    </xf>
    <xf numFmtId="172" fontId="4" fillId="0" borderId="36" xfId="0" applyNumberFormat="1" applyFont="1" applyBorder="1" applyAlignment="1">
      <alignment vertical="top" wrapText="1"/>
    </xf>
    <xf numFmtId="0" fontId="4" fillId="0" borderId="17" xfId="0" applyFont="1" applyBorder="1" applyAlignment="1">
      <alignment horizontal="justify" vertical="top" wrapText="1"/>
    </xf>
    <xf numFmtId="0" fontId="0" fillId="0" borderId="17" xfId="0" applyBorder="1" applyAlignment="1">
      <alignment vertical="top" wrapText="1"/>
    </xf>
    <xf numFmtId="172" fontId="4" fillId="0" borderId="17" xfId="0" applyNumberFormat="1" applyFont="1" applyBorder="1" applyAlignment="1">
      <alignment vertical="top" wrapText="1"/>
    </xf>
    <xf numFmtId="172" fontId="4" fillId="0" borderId="0" xfId="0" applyNumberFormat="1" applyFont="1" applyBorder="1" applyAlignment="1">
      <alignment vertical="top" wrapText="1"/>
    </xf>
    <xf numFmtId="6" fontId="4" fillId="0" borderId="16" xfId="0" applyNumberFormat="1" applyFont="1" applyFill="1" applyBorder="1" applyAlignment="1">
      <alignment vertical="top" wrapText="1"/>
    </xf>
    <xf numFmtId="172" fontId="4" fillId="0" borderId="16" xfId="0" applyNumberFormat="1" applyFont="1" applyFill="1" applyBorder="1" applyAlignment="1">
      <alignment horizontal="left" vertical="top" wrapText="1"/>
    </xf>
    <xf numFmtId="0" fontId="4" fillId="0" borderId="19" xfId="0" applyFont="1" applyBorder="1" applyAlignment="1">
      <alignment vertical="top" wrapText="1"/>
    </xf>
    <xf numFmtId="0" fontId="4" fillId="0" borderId="19" xfId="0" applyFont="1" applyBorder="1" applyAlignment="1">
      <alignment horizontal="center" vertical="top" wrapText="1"/>
    </xf>
    <xf numFmtId="6" fontId="4" fillId="0" borderId="19" xfId="0" applyNumberFormat="1" applyFont="1" applyBorder="1" applyAlignment="1">
      <alignment horizontal="justify" vertical="top" wrapText="1"/>
    </xf>
    <xf numFmtId="172" fontId="4" fillId="0" borderId="19" xfId="0" applyNumberFormat="1" applyFont="1" applyBorder="1" applyAlignment="1">
      <alignment vertical="top" wrapText="1"/>
    </xf>
    <xf numFmtId="0" fontId="4" fillId="0" borderId="17" xfId="0" applyFont="1" applyBorder="1" applyAlignment="1">
      <alignment vertical="center" wrapText="1"/>
    </xf>
    <xf numFmtId="0" fontId="9" fillId="0" borderId="17" xfId="0" applyFont="1" applyBorder="1" applyAlignment="1">
      <alignment vertical="center" wrapText="1"/>
    </xf>
    <xf numFmtId="6" fontId="4" fillId="0" borderId="17" xfId="0" applyNumberFormat="1" applyFont="1" applyBorder="1" applyAlignment="1">
      <alignment horizontal="justify" vertical="top" wrapText="1"/>
    </xf>
    <xf numFmtId="0" fontId="4" fillId="0" borderId="0" xfId="0" applyFont="1" applyBorder="1" applyAlignment="1">
      <alignment vertical="center" wrapText="1"/>
    </xf>
    <xf numFmtId="0" fontId="4" fillId="0" borderId="0" xfId="0" applyFont="1" applyBorder="1" applyAlignment="1">
      <alignment horizontal="center" vertical="top" wrapText="1"/>
    </xf>
    <xf numFmtId="0" fontId="2" fillId="0" borderId="0" xfId="0" applyFont="1" applyBorder="1" applyAlignment="1">
      <alignment horizontal="center" vertical="top" wrapText="1"/>
    </xf>
    <xf numFmtId="172" fontId="4" fillId="0" borderId="0" xfId="0" applyNumberFormat="1" applyFont="1" applyBorder="1" applyAlignment="1">
      <alignment horizontal="center" vertical="top" wrapText="1"/>
    </xf>
    <xf numFmtId="0" fontId="9" fillId="0" borderId="19" xfId="0" applyFont="1" applyFill="1" applyBorder="1" applyAlignment="1">
      <alignment vertical="center" wrapText="1"/>
    </xf>
    <xf numFmtId="0" fontId="4" fillId="0" borderId="19" xfId="0" applyFont="1" applyBorder="1" applyAlignment="1">
      <alignment horizontal="center" vertical="center" wrapText="1"/>
    </xf>
    <xf numFmtId="0" fontId="9" fillId="0" borderId="17" xfId="0" applyFont="1" applyFill="1" applyBorder="1" applyAlignment="1">
      <alignment horizontal="left" vertical="top" wrapText="1"/>
    </xf>
    <xf numFmtId="0" fontId="9" fillId="0" borderId="17" xfId="0" applyFont="1" applyFill="1" applyBorder="1" applyAlignment="1">
      <alignment horizontal="center" vertical="top" wrapText="1"/>
    </xf>
    <xf numFmtId="177" fontId="9" fillId="0" borderId="17" xfId="48" applyNumberFormat="1" applyFont="1" applyFill="1" applyBorder="1" applyAlignment="1">
      <alignment horizontal="left" vertical="top"/>
    </xf>
    <xf numFmtId="0" fontId="0" fillId="0" borderId="0" xfId="0" applyFill="1" applyAlignment="1">
      <alignment/>
    </xf>
    <xf numFmtId="0" fontId="9" fillId="0" borderId="0" xfId="0" applyFont="1" applyFill="1" applyBorder="1" applyAlignment="1">
      <alignment horizontal="left" vertical="top" wrapText="1"/>
    </xf>
    <xf numFmtId="0" fontId="9" fillId="0" borderId="0" xfId="0" applyFont="1" applyFill="1" applyBorder="1" applyAlignment="1">
      <alignment horizontal="center" vertical="top" wrapText="1"/>
    </xf>
    <xf numFmtId="177" fontId="9" fillId="0" borderId="0" xfId="48" applyNumberFormat="1" applyFont="1" applyFill="1" applyBorder="1" applyAlignment="1">
      <alignment horizontal="left" vertical="top"/>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172" fontId="4" fillId="0" borderId="0" xfId="0" applyNumberFormat="1" applyFont="1" applyBorder="1" applyAlignment="1">
      <alignment horizontal="left" vertical="top" wrapText="1"/>
    </xf>
    <xf numFmtId="0" fontId="10" fillId="0" borderId="19" xfId="0" applyFont="1" applyFill="1" applyBorder="1" applyAlignment="1">
      <alignment horizontal="left" vertical="top" wrapText="1"/>
    </xf>
    <xf numFmtId="0" fontId="9" fillId="0" borderId="19" xfId="0" applyFont="1" applyFill="1" applyBorder="1" applyAlignment="1">
      <alignment horizontal="left" vertical="top" wrapText="1"/>
    </xf>
    <xf numFmtId="0" fontId="9" fillId="0" borderId="19" xfId="0" applyFont="1" applyFill="1" applyBorder="1" applyAlignment="1">
      <alignment horizontal="center" vertical="top" wrapText="1"/>
    </xf>
    <xf numFmtId="177" fontId="9" fillId="0" borderId="19" xfId="48" applyNumberFormat="1" applyFont="1" applyFill="1" applyBorder="1" applyAlignment="1">
      <alignment horizontal="left" vertical="top"/>
    </xf>
    <xf numFmtId="0" fontId="10" fillId="0" borderId="0" xfId="0" applyFont="1" applyFill="1" applyBorder="1" applyAlignment="1">
      <alignment horizontal="left" vertical="top" wrapText="1"/>
    </xf>
    <xf numFmtId="0" fontId="9" fillId="0" borderId="18" xfId="0" applyFont="1" applyBorder="1" applyAlignment="1">
      <alignment horizontal="left" vertical="top" wrapText="1"/>
    </xf>
    <xf numFmtId="0" fontId="9" fillId="0" borderId="17" xfId="0" applyFont="1" applyBorder="1" applyAlignment="1">
      <alignment horizontal="left" vertical="top" wrapText="1"/>
    </xf>
    <xf numFmtId="0" fontId="9" fillId="0" borderId="21" xfId="0" applyFont="1" applyBorder="1" applyAlignment="1">
      <alignment horizontal="left" vertical="top" wrapText="1"/>
    </xf>
    <xf numFmtId="177" fontId="9" fillId="0" borderId="21" xfId="48" applyNumberFormat="1" applyFont="1" applyFill="1" applyBorder="1" applyAlignment="1">
      <alignment horizontal="left" vertical="top"/>
    </xf>
    <xf numFmtId="0" fontId="9" fillId="0" borderId="17" xfId="0" applyFont="1" applyFill="1" applyBorder="1" applyAlignment="1">
      <alignment vertical="center" wrapText="1"/>
    </xf>
    <xf numFmtId="0" fontId="9" fillId="0" borderId="28" xfId="0" applyFont="1" applyBorder="1" applyAlignment="1">
      <alignment horizontal="left" vertical="top" wrapText="1"/>
    </xf>
    <xf numFmtId="0" fontId="9" fillId="0" borderId="24" xfId="0" applyFont="1" applyBorder="1" applyAlignment="1">
      <alignment horizontal="left" vertical="top" wrapText="1"/>
    </xf>
    <xf numFmtId="0" fontId="9" fillId="0" borderId="19" xfId="0" applyFont="1" applyBorder="1" applyAlignment="1">
      <alignment horizontal="left" vertical="top" wrapText="1"/>
    </xf>
    <xf numFmtId="0" fontId="9" fillId="0" borderId="0" xfId="0" applyFont="1" applyBorder="1" applyAlignment="1">
      <alignment horizontal="left" vertical="top" wrapText="1"/>
    </xf>
    <xf numFmtId="172" fontId="4" fillId="0" borderId="0" xfId="0" applyNumberFormat="1" applyFont="1" applyFill="1" applyBorder="1" applyAlignment="1">
      <alignment horizontal="left" vertical="top" wrapText="1"/>
    </xf>
    <xf numFmtId="0" fontId="0" fillId="0" borderId="41" xfId="0" applyBorder="1" applyAlignment="1">
      <alignment/>
    </xf>
    <xf numFmtId="0" fontId="9" fillId="0" borderId="19" xfId="0" applyFont="1" applyBorder="1" applyAlignment="1">
      <alignment vertical="center" wrapText="1"/>
    </xf>
    <xf numFmtId="0" fontId="9" fillId="0" borderId="26" xfId="0" applyFont="1" applyBorder="1" applyAlignment="1">
      <alignment horizontal="left" vertical="top" wrapText="1"/>
    </xf>
    <xf numFmtId="0" fontId="0" fillId="0" borderId="0" xfId="0" applyFont="1" applyAlignment="1">
      <alignment vertical="top"/>
    </xf>
    <xf numFmtId="180" fontId="0" fillId="0" borderId="0" xfId="49" applyNumberFormat="1" applyFont="1" applyAlignment="1">
      <alignment/>
    </xf>
    <xf numFmtId="0" fontId="1" fillId="0" borderId="10" xfId="0" applyFont="1" applyBorder="1" applyAlignment="1">
      <alignment vertical="top" wrapText="1"/>
    </xf>
    <xf numFmtId="0" fontId="0" fillId="0" borderId="21" xfId="0" applyBorder="1" applyAlignment="1">
      <alignment horizontal="left" vertical="center" wrapText="1"/>
    </xf>
    <xf numFmtId="180" fontId="0" fillId="0" borderId="17" xfId="49" applyNumberFormat="1" applyFont="1" applyBorder="1" applyAlignment="1">
      <alignment vertical="center"/>
    </xf>
    <xf numFmtId="42" fontId="0" fillId="0" borderId="17" xfId="49" applyNumberFormat="1" applyFont="1" applyBorder="1" applyAlignment="1">
      <alignment vertical="center"/>
    </xf>
    <xf numFmtId="0" fontId="0" fillId="0" borderId="21" xfId="0" applyBorder="1" applyAlignment="1">
      <alignment horizontal="left" vertical="center"/>
    </xf>
    <xf numFmtId="180" fontId="0" fillId="0" borderId="26" xfId="49" applyNumberFormat="1" applyFont="1" applyBorder="1" applyAlignment="1">
      <alignment/>
    </xf>
    <xf numFmtId="0" fontId="0" fillId="0" borderId="21" xfId="0" applyBorder="1" applyAlignment="1">
      <alignment wrapText="1"/>
    </xf>
    <xf numFmtId="0" fontId="0" fillId="0" borderId="17" xfId="0" applyBorder="1" applyAlignment="1">
      <alignment wrapText="1"/>
    </xf>
    <xf numFmtId="180" fontId="0" fillId="0" borderId="27" xfId="49" applyNumberFormat="1" applyFont="1" applyBorder="1" applyAlignment="1">
      <alignment/>
    </xf>
    <xf numFmtId="42" fontId="0" fillId="0" borderId="18" xfId="49" applyNumberFormat="1" applyFont="1" applyBorder="1" applyAlignment="1">
      <alignment vertical="center"/>
    </xf>
    <xf numFmtId="42" fontId="7" fillId="0" borderId="16" xfId="49" applyNumberFormat="1" applyFont="1" applyBorder="1" applyAlignment="1">
      <alignment vertical="center"/>
    </xf>
    <xf numFmtId="0" fontId="0" fillId="0" borderId="61" xfId="0" applyBorder="1" applyAlignment="1">
      <alignment/>
    </xf>
    <xf numFmtId="0" fontId="1" fillId="0" borderId="17" xfId="0" applyFont="1" applyBorder="1" applyAlignment="1">
      <alignment horizontal="left" wrapText="1"/>
    </xf>
    <xf numFmtId="0" fontId="1" fillId="0" borderId="17" xfId="0" applyFont="1" applyBorder="1" applyAlignment="1">
      <alignment horizontal="right" wrapText="1"/>
    </xf>
    <xf numFmtId="180" fontId="1" fillId="0" borderId="17" xfId="49" applyNumberFormat="1" applyFont="1" applyBorder="1" applyAlignment="1">
      <alignment horizontal="right" wrapText="1"/>
    </xf>
    <xf numFmtId="42" fontId="0" fillId="0" borderId="19" xfId="49" applyNumberFormat="1" applyFont="1" applyBorder="1" applyAlignment="1">
      <alignment vertical="center"/>
    </xf>
    <xf numFmtId="0" fontId="0" fillId="0" borderId="20" xfId="0" applyBorder="1" applyAlignment="1">
      <alignment/>
    </xf>
    <xf numFmtId="0" fontId="0" fillId="0" borderId="63" xfId="0" applyBorder="1" applyAlignment="1">
      <alignment/>
    </xf>
    <xf numFmtId="180" fontId="0" fillId="0" borderId="28" xfId="49" applyNumberFormat="1" applyFont="1" applyBorder="1" applyAlignment="1">
      <alignment/>
    </xf>
    <xf numFmtId="0" fontId="0" fillId="0" borderId="19" xfId="0" applyBorder="1" applyAlignment="1">
      <alignment wrapText="1"/>
    </xf>
    <xf numFmtId="0" fontId="1" fillId="0" borderId="23" xfId="0" applyFont="1" applyBorder="1" applyAlignment="1">
      <alignment horizontal="left" vertical="top" wrapText="1"/>
    </xf>
    <xf numFmtId="0" fontId="1" fillId="0" borderId="20" xfId="0" applyFont="1" applyBorder="1" applyAlignment="1">
      <alignment horizontal="left" wrapText="1"/>
    </xf>
    <xf numFmtId="0" fontId="1" fillId="0" borderId="20" xfId="0" applyFont="1" applyBorder="1" applyAlignment="1">
      <alignment horizontal="right" wrapText="1"/>
    </xf>
    <xf numFmtId="180" fontId="1" fillId="0" borderId="25" xfId="49" applyNumberFormat="1" applyFont="1" applyBorder="1" applyAlignment="1">
      <alignment horizontal="right" wrapText="1"/>
    </xf>
    <xf numFmtId="0" fontId="0" fillId="0" borderId="19" xfId="0" applyBorder="1" applyAlignment="1">
      <alignment horizontal="left"/>
    </xf>
    <xf numFmtId="0" fontId="0" fillId="0" borderId="19" xfId="0" applyFont="1" applyBorder="1" applyAlignment="1">
      <alignment horizontal="right"/>
    </xf>
    <xf numFmtId="180" fontId="0" fillId="0" borderId="28" xfId="49" applyNumberFormat="1" applyFont="1" applyBorder="1" applyAlignment="1">
      <alignment horizontal="right"/>
    </xf>
    <xf numFmtId="0" fontId="0" fillId="0" borderId="19" xfId="0" applyFont="1" applyBorder="1" applyAlignment="1">
      <alignment horizontal="left"/>
    </xf>
    <xf numFmtId="0" fontId="0" fillId="0" borderId="17" xfId="0" applyBorder="1" applyAlignment="1">
      <alignment horizontal="left"/>
    </xf>
    <xf numFmtId="0" fontId="0" fillId="0" borderId="17" xfId="0" applyFont="1" applyBorder="1" applyAlignment="1">
      <alignment horizontal="right"/>
    </xf>
    <xf numFmtId="180" fontId="0" fillId="0" borderId="26" xfId="49" applyNumberFormat="1" applyFont="1" applyBorder="1" applyAlignment="1">
      <alignment horizontal="right"/>
    </xf>
    <xf numFmtId="180" fontId="0" fillId="0" borderId="17" xfId="49" applyNumberFormat="1" applyFont="1" applyBorder="1" applyAlignment="1">
      <alignment horizontal="right"/>
    </xf>
    <xf numFmtId="0" fontId="0" fillId="0" borderId="17" xfId="0" applyFill="1" applyBorder="1" applyAlignment="1">
      <alignment wrapText="1"/>
    </xf>
    <xf numFmtId="42" fontId="7" fillId="0" borderId="12" xfId="49" applyNumberFormat="1" applyFont="1" applyBorder="1" applyAlignment="1">
      <alignment vertical="top" wrapText="1"/>
    </xf>
    <xf numFmtId="0" fontId="0" fillId="0" borderId="30" xfId="0" applyBorder="1" applyAlignment="1">
      <alignment/>
    </xf>
    <xf numFmtId="0" fontId="0" fillId="0" borderId="64" xfId="0" applyBorder="1" applyAlignment="1">
      <alignment/>
    </xf>
    <xf numFmtId="0" fontId="0" fillId="0" borderId="65" xfId="0" applyBorder="1" applyAlignment="1">
      <alignment/>
    </xf>
    <xf numFmtId="172" fontId="0" fillId="0" borderId="0" xfId="0" applyNumberFormat="1" applyAlignment="1">
      <alignment horizontal="right"/>
    </xf>
    <xf numFmtId="172" fontId="4" fillId="0" borderId="10" xfId="0" applyNumberFormat="1" applyFont="1" applyBorder="1" applyAlignment="1">
      <alignment horizontal="right" vertical="top" wrapText="1"/>
    </xf>
    <xf numFmtId="6" fontId="4" fillId="0" borderId="17" xfId="0" applyNumberFormat="1" applyFont="1" applyFill="1" applyBorder="1" applyAlignment="1">
      <alignment horizontal="center" vertical="top" wrapText="1"/>
    </xf>
    <xf numFmtId="172" fontId="4" fillId="0" borderId="13" xfId="0" applyNumberFormat="1" applyFont="1" applyFill="1" applyBorder="1" applyAlignment="1">
      <alignment horizontal="right" vertical="top" wrapText="1"/>
    </xf>
    <xf numFmtId="6" fontId="4" fillId="0" borderId="13" xfId="0" applyNumberFormat="1" applyFont="1" applyBorder="1" applyAlignment="1">
      <alignment vertical="top" wrapText="1"/>
    </xf>
    <xf numFmtId="6" fontId="4" fillId="0" borderId="14" xfId="0" applyNumberFormat="1" applyFont="1" applyBorder="1" applyAlignment="1">
      <alignment horizontal="center" vertical="center" wrapText="1"/>
    </xf>
    <xf numFmtId="6" fontId="4" fillId="0" borderId="14" xfId="0" applyNumberFormat="1" applyFont="1" applyBorder="1" applyAlignment="1">
      <alignment horizontal="left" vertical="center" wrapText="1"/>
    </xf>
    <xf numFmtId="0" fontId="4" fillId="0" borderId="10" xfId="0" applyFont="1" applyBorder="1" applyAlignment="1">
      <alignment vertical="center" wrapText="1"/>
    </xf>
    <xf numFmtId="0" fontId="4" fillId="0" borderId="16" xfId="0" applyFont="1" applyBorder="1" applyAlignment="1">
      <alignment horizontal="center" vertical="top" wrapText="1"/>
    </xf>
    <xf numFmtId="6" fontId="4" fillId="0" borderId="17" xfId="0" applyNumberFormat="1" applyFont="1" applyBorder="1" applyAlignment="1">
      <alignment horizontal="center" vertical="center" wrapText="1"/>
    </xf>
    <xf numFmtId="172" fontId="4" fillId="0" borderId="17" xfId="0" applyNumberFormat="1" applyFont="1" applyBorder="1" applyAlignment="1">
      <alignment horizontal="right" vertical="top" wrapText="1"/>
    </xf>
    <xf numFmtId="0" fontId="4" fillId="0" borderId="66" xfId="0" applyFont="1" applyBorder="1" applyAlignment="1">
      <alignment horizontal="center" vertical="center" wrapText="1"/>
    </xf>
    <xf numFmtId="6" fontId="4" fillId="0" borderId="21" xfId="0" applyNumberFormat="1" applyFont="1" applyBorder="1" applyAlignment="1">
      <alignment horizontal="justify" vertical="top" wrapText="1"/>
    </xf>
    <xf numFmtId="0" fontId="14" fillId="0" borderId="15" xfId="0" applyFont="1" applyBorder="1" applyAlignment="1">
      <alignment horizontal="center" vertical="top" wrapText="1"/>
    </xf>
    <xf numFmtId="172" fontId="4" fillId="0" borderId="15" xfId="0" applyNumberFormat="1" applyFont="1" applyBorder="1" applyAlignment="1">
      <alignment horizontal="right" vertical="top" wrapText="1"/>
    </xf>
    <xf numFmtId="172" fontId="2" fillId="0" borderId="13" xfId="0" applyNumberFormat="1" applyFont="1" applyBorder="1" applyAlignment="1">
      <alignment horizontal="right" vertical="top" wrapText="1"/>
    </xf>
    <xf numFmtId="0" fontId="4" fillId="0" borderId="40" xfId="0" applyFont="1" applyBorder="1" applyAlignment="1">
      <alignment horizontal="justify" vertical="top" wrapText="1"/>
    </xf>
    <xf numFmtId="0" fontId="4" fillId="0" borderId="26" xfId="0" applyFont="1" applyBorder="1" applyAlignment="1">
      <alignment horizontal="justify" vertical="top" wrapText="1"/>
    </xf>
    <xf numFmtId="0" fontId="4" fillId="0" borderId="21" xfId="0" applyFont="1" applyBorder="1" applyAlignment="1">
      <alignment horizontal="justify" vertical="top" wrapText="1"/>
    </xf>
    <xf numFmtId="0" fontId="4" fillId="0" borderId="17" xfId="0" applyFont="1" applyBorder="1" applyAlignment="1">
      <alignment horizontal="left" vertical="top" wrapText="1"/>
    </xf>
    <xf numFmtId="6" fontId="4" fillId="0" borderId="44" xfId="0" applyNumberFormat="1" applyFont="1" applyBorder="1" applyAlignment="1">
      <alignment horizontal="center" vertical="center" wrapText="1"/>
    </xf>
    <xf numFmtId="6" fontId="4" fillId="0" borderId="17" xfId="0" applyNumberFormat="1" applyFont="1" applyBorder="1" applyAlignment="1">
      <alignment horizontal="left" vertical="top" wrapText="1"/>
    </xf>
    <xf numFmtId="0" fontId="4" fillId="0" borderId="17" xfId="0" applyFont="1" applyBorder="1" applyAlignment="1">
      <alignment horizontal="left" vertical="center" wrapText="1"/>
    </xf>
    <xf numFmtId="172" fontId="2" fillId="0" borderId="15" xfId="0" applyNumberFormat="1" applyFont="1" applyBorder="1" applyAlignment="1">
      <alignment horizontal="right" vertical="top" wrapText="1"/>
    </xf>
    <xf numFmtId="0" fontId="4" fillId="0" borderId="11" xfId="0" applyFont="1" applyFill="1" applyBorder="1" applyAlignment="1">
      <alignment vertical="top" wrapText="1"/>
    </xf>
    <xf numFmtId="0" fontId="4" fillId="0" borderId="14" xfId="0" applyFont="1" applyFill="1" applyBorder="1" applyAlignment="1">
      <alignment vertical="top" wrapText="1"/>
    </xf>
    <xf numFmtId="0" fontId="4" fillId="0" borderId="10" xfId="0" applyFont="1" applyFill="1" applyBorder="1" applyAlignment="1">
      <alignment horizontal="center" vertical="center" wrapText="1"/>
    </xf>
    <xf numFmtId="0" fontId="4" fillId="0" borderId="40" xfId="0" applyFont="1" applyFill="1" applyBorder="1" applyAlignment="1">
      <alignment vertical="top" wrapText="1"/>
    </xf>
    <xf numFmtId="0" fontId="4" fillId="0" borderId="13" xfId="0" applyFont="1" applyFill="1" applyBorder="1" applyAlignment="1">
      <alignment vertical="top" wrapText="1"/>
    </xf>
    <xf numFmtId="0" fontId="4" fillId="34" borderId="14" xfId="0" applyFont="1" applyFill="1" applyBorder="1" applyAlignment="1">
      <alignment vertical="top" wrapText="1"/>
    </xf>
    <xf numFmtId="172" fontId="4" fillId="0" borderId="11" xfId="0" applyNumberFormat="1" applyFont="1" applyFill="1" applyBorder="1" applyAlignment="1">
      <alignment horizontal="right" vertical="top" wrapText="1"/>
    </xf>
    <xf numFmtId="0" fontId="0" fillId="0" borderId="44" xfId="0" applyBorder="1" applyAlignment="1">
      <alignment/>
    </xf>
    <xf numFmtId="0" fontId="0" fillId="34" borderId="44" xfId="0" applyFill="1" applyBorder="1" applyAlignment="1">
      <alignment/>
    </xf>
    <xf numFmtId="172" fontId="4" fillId="0" borderId="16" xfId="0" applyNumberFormat="1" applyFont="1" applyBorder="1" applyAlignment="1">
      <alignment horizontal="right" vertical="top" wrapText="1"/>
    </xf>
    <xf numFmtId="172" fontId="2" fillId="0" borderId="44" xfId="0" applyNumberFormat="1" applyFont="1" applyBorder="1" applyAlignment="1">
      <alignment horizontal="right" vertical="top" wrapText="1"/>
    </xf>
    <xf numFmtId="0" fontId="4" fillId="0" borderId="12" xfId="0" applyFont="1" applyFill="1" applyBorder="1" applyAlignment="1">
      <alignment vertical="top" wrapText="1"/>
    </xf>
    <xf numFmtId="0" fontId="4" fillId="0" borderId="14" xfId="0" applyFont="1" applyBorder="1" applyAlignment="1">
      <alignment horizontal="justify" vertical="top" wrapText="1"/>
    </xf>
    <xf numFmtId="0" fontId="4" fillId="0" borderId="44" xfId="0" applyFont="1" applyBorder="1" applyAlignment="1">
      <alignment wrapText="1"/>
    </xf>
    <xf numFmtId="0" fontId="0" fillId="35" borderId="0" xfId="0" applyFill="1" applyAlignment="1">
      <alignment/>
    </xf>
    <xf numFmtId="0" fontId="5" fillId="0" borderId="0" xfId="0" applyFont="1" applyAlignment="1">
      <alignment/>
    </xf>
    <xf numFmtId="0" fontId="2" fillId="35" borderId="10" xfId="0" applyFont="1" applyFill="1" applyBorder="1" applyAlignment="1">
      <alignment horizontal="justify" vertical="top" wrapText="1"/>
    </xf>
    <xf numFmtId="0" fontId="2" fillId="0" borderId="13" xfId="0" applyFont="1" applyBorder="1" applyAlignment="1">
      <alignment horizontal="justify" vertical="top" wrapText="1"/>
    </xf>
    <xf numFmtId="0" fontId="2" fillId="35" borderId="11" xfId="0" applyFont="1" applyFill="1" applyBorder="1" applyAlignment="1">
      <alignment horizontal="justify" vertical="top" wrapText="1"/>
    </xf>
    <xf numFmtId="0" fontId="2" fillId="0" borderId="14" xfId="0" applyFont="1" applyBorder="1" applyAlignment="1">
      <alignment horizontal="justify" vertical="top" wrapText="1"/>
    </xf>
    <xf numFmtId="0" fontId="0" fillId="35" borderId="12" xfId="0" applyFill="1" applyBorder="1" applyAlignment="1">
      <alignment vertical="top" wrapText="1"/>
    </xf>
    <xf numFmtId="0" fontId="2" fillId="0" borderId="15" xfId="0" applyFont="1" applyBorder="1" applyAlignment="1">
      <alignment horizontal="justify" vertical="top" wrapText="1"/>
    </xf>
    <xf numFmtId="0" fontId="4" fillId="35" borderId="11" xfId="0" applyFont="1" applyFill="1" applyBorder="1" applyAlignment="1">
      <alignment vertical="top" wrapText="1"/>
    </xf>
    <xf numFmtId="0" fontId="4" fillId="0" borderId="10" xfId="0" applyFont="1" applyBorder="1" applyAlignment="1">
      <alignment vertical="top" wrapText="1"/>
    </xf>
    <xf numFmtId="0" fontId="4" fillId="0" borderId="14" xfId="0" applyFont="1" applyBorder="1" applyAlignment="1">
      <alignment vertical="top" wrapText="1"/>
    </xf>
    <xf numFmtId="172" fontId="4" fillId="0" borderId="10" xfId="0" applyNumberFormat="1" applyFont="1" applyBorder="1" applyAlignment="1">
      <alignment horizontal="right" vertical="top" wrapText="1"/>
    </xf>
    <xf numFmtId="0" fontId="4" fillId="0" borderId="11" xfId="0" applyFont="1" applyBorder="1" applyAlignment="1">
      <alignment vertical="top" wrapText="1"/>
    </xf>
    <xf numFmtId="172" fontId="4" fillId="0" borderId="11" xfId="0" applyNumberFormat="1" applyFont="1" applyBorder="1" applyAlignment="1">
      <alignment horizontal="right" vertical="top" wrapText="1"/>
    </xf>
    <xf numFmtId="0" fontId="4" fillId="0" borderId="12" xfId="0" applyFont="1" applyBorder="1" applyAlignment="1">
      <alignment vertical="top" wrapText="1"/>
    </xf>
    <xf numFmtId="172" fontId="4" fillId="0" borderId="12" xfId="0" applyNumberFormat="1" applyFont="1" applyBorder="1" applyAlignment="1">
      <alignment horizontal="right" vertical="top" wrapText="1"/>
    </xf>
    <xf numFmtId="0" fontId="4" fillId="0" borderId="10" xfId="0" applyFont="1" applyBorder="1" applyAlignment="1">
      <alignment horizontal="justify" vertical="top" wrapText="1"/>
    </xf>
    <xf numFmtId="0" fontId="4" fillId="0" borderId="11" xfId="0" applyFont="1" applyBorder="1" applyAlignment="1">
      <alignment horizontal="justify" vertical="top" wrapText="1"/>
    </xf>
    <xf numFmtId="0" fontId="0" fillId="35" borderId="11" xfId="0" applyFill="1" applyBorder="1" applyAlignment="1">
      <alignment vertical="top" wrapText="1"/>
    </xf>
    <xf numFmtId="6" fontId="4" fillId="0" borderId="53" xfId="0" applyNumberFormat="1" applyFont="1" applyFill="1" applyBorder="1" applyAlignment="1">
      <alignment vertical="top" wrapText="1"/>
    </xf>
    <xf numFmtId="172" fontId="4" fillId="0" borderId="13" xfId="0" applyNumberFormat="1" applyFont="1" applyFill="1" applyBorder="1" applyAlignment="1">
      <alignment horizontal="right" vertical="top" wrapText="1"/>
    </xf>
    <xf numFmtId="0" fontId="4" fillId="35" borderId="16" xfId="0" applyFont="1" applyFill="1" applyBorder="1" applyAlignment="1">
      <alignment vertical="top" wrapText="1"/>
    </xf>
    <xf numFmtId="0" fontId="4" fillId="0" borderId="16" xfId="0" applyFont="1" applyBorder="1" applyAlignment="1">
      <alignment vertical="top" wrapText="1"/>
    </xf>
    <xf numFmtId="0" fontId="4" fillId="0" borderId="43" xfId="0" applyFont="1" applyBorder="1" applyAlignment="1">
      <alignment horizontal="center" vertical="top" wrapText="1"/>
    </xf>
    <xf numFmtId="6" fontId="4" fillId="0" borderId="44" xfId="0" applyNumberFormat="1" applyFont="1" applyBorder="1" applyAlignment="1">
      <alignment vertical="top" wrapText="1"/>
    </xf>
    <xf numFmtId="172" fontId="4" fillId="0" borderId="16" xfId="0" applyNumberFormat="1" applyFont="1" applyBorder="1" applyAlignment="1">
      <alignment horizontal="right" vertical="top" wrapText="1"/>
    </xf>
    <xf numFmtId="0" fontId="4" fillId="35" borderId="10" xfId="0" applyFont="1" applyFill="1" applyBorder="1" applyAlignment="1">
      <alignment vertical="center" wrapText="1"/>
    </xf>
    <xf numFmtId="0" fontId="4" fillId="0" borderId="16" xfId="0" applyFont="1" applyBorder="1" applyAlignment="1">
      <alignment horizontal="center" vertical="top" wrapText="1"/>
    </xf>
    <xf numFmtId="0" fontId="4" fillId="0" borderId="40" xfId="0" applyFont="1" applyBorder="1" applyAlignment="1">
      <alignment vertical="top" wrapText="1"/>
    </xf>
    <xf numFmtId="6" fontId="4" fillId="0" borderId="13" xfId="0" applyNumberFormat="1" applyFont="1" applyBorder="1" applyAlignment="1">
      <alignment horizontal="justify" vertical="top" wrapText="1"/>
    </xf>
    <xf numFmtId="0" fontId="4" fillId="35" borderId="10" xfId="0" applyFont="1" applyFill="1" applyBorder="1" applyAlignment="1">
      <alignment vertical="top" wrapText="1"/>
    </xf>
    <xf numFmtId="0" fontId="4" fillId="0" borderId="16" xfId="0" applyFont="1" applyBorder="1" applyAlignment="1">
      <alignment horizontal="center" vertical="center" wrapText="1"/>
    </xf>
    <xf numFmtId="6" fontId="4" fillId="0" borderId="14" xfId="0" applyNumberFormat="1" applyFont="1" applyBorder="1" applyAlignment="1">
      <alignment horizontal="justify" vertical="top" wrapText="1"/>
    </xf>
    <xf numFmtId="0" fontId="4" fillId="0" borderId="66" xfId="0" applyFont="1" applyBorder="1" applyAlignment="1">
      <alignment horizontal="center" vertical="center" wrapText="1"/>
    </xf>
    <xf numFmtId="6" fontId="4" fillId="0" borderId="15" xfId="0" applyNumberFormat="1" applyFont="1" applyBorder="1" applyAlignment="1">
      <alignment horizontal="justify" vertical="top" wrapText="1"/>
    </xf>
    <xf numFmtId="0" fontId="14" fillId="0" borderId="44" xfId="0" applyFont="1" applyBorder="1" applyAlignment="1">
      <alignment horizontal="center" vertical="top" wrapText="1"/>
    </xf>
    <xf numFmtId="172" fontId="4" fillId="0" borderId="44" xfId="0" applyNumberFormat="1" applyFont="1" applyBorder="1" applyAlignment="1">
      <alignment horizontal="right" vertical="top" wrapText="1"/>
    </xf>
    <xf numFmtId="0" fontId="2" fillId="0" borderId="43" xfId="0" applyFont="1" applyBorder="1" applyAlignment="1">
      <alignment horizontal="justify" vertical="top" wrapText="1"/>
    </xf>
    <xf numFmtId="0" fontId="2" fillId="0" borderId="44" xfId="0" applyFont="1" applyBorder="1" applyAlignment="1">
      <alignment horizontal="justify" vertical="top" wrapText="1"/>
    </xf>
    <xf numFmtId="172" fontId="2" fillId="0" borderId="44" xfId="0" applyNumberFormat="1" applyFont="1" applyBorder="1" applyAlignment="1">
      <alignment horizontal="right" vertical="top" wrapText="1"/>
    </xf>
    <xf numFmtId="0" fontId="4" fillId="35" borderId="40" xfId="0" applyFont="1" applyFill="1" applyBorder="1" applyAlignment="1">
      <alignment horizontal="justify" vertical="top" wrapText="1"/>
    </xf>
    <xf numFmtId="0" fontId="4" fillId="0" borderId="53" xfId="0" applyFont="1" applyBorder="1" applyAlignment="1">
      <alignment horizontal="justify" vertical="top" wrapText="1"/>
    </xf>
    <xf numFmtId="0" fontId="4" fillId="0" borderId="13" xfId="0" applyFont="1" applyBorder="1" applyAlignment="1">
      <alignment horizontal="justify" vertical="top" wrapText="1"/>
    </xf>
    <xf numFmtId="172" fontId="4" fillId="0" borderId="13" xfId="0" applyNumberFormat="1" applyFont="1" applyBorder="1" applyAlignment="1">
      <alignment horizontal="right" vertical="top" wrapText="1"/>
    </xf>
    <xf numFmtId="0" fontId="0" fillId="0" borderId="0" xfId="0" applyFont="1" applyAlignment="1">
      <alignment/>
    </xf>
    <xf numFmtId="0" fontId="4" fillId="0" borderId="13" xfId="0" applyFont="1" applyBorder="1" applyAlignment="1">
      <alignment vertical="top" wrapText="1"/>
    </xf>
    <xf numFmtId="0" fontId="4" fillId="0" borderId="13" xfId="0" applyFont="1" applyBorder="1" applyAlignment="1">
      <alignment horizontal="center" vertical="center" wrapText="1"/>
    </xf>
    <xf numFmtId="6" fontId="4" fillId="0" borderId="10" xfId="0" applyNumberFormat="1" applyFont="1" applyBorder="1" applyAlignment="1">
      <alignment horizontal="justify" vertical="top" wrapText="1"/>
    </xf>
    <xf numFmtId="0" fontId="4" fillId="35" borderId="11" xfId="0" applyFont="1" applyFill="1" applyBorder="1" applyAlignment="1">
      <alignment horizontal="left" vertical="center" wrapText="1"/>
    </xf>
    <xf numFmtId="0" fontId="4" fillId="0" borderId="14" xfId="0" applyFont="1" applyBorder="1" applyAlignment="1">
      <alignment horizontal="center" vertical="center" wrapText="1"/>
    </xf>
    <xf numFmtId="6" fontId="4" fillId="0" borderId="11" xfId="0" applyNumberFormat="1" applyFont="1" applyBorder="1" applyAlignment="1">
      <alignment horizontal="justify" vertical="top" wrapText="1"/>
    </xf>
    <xf numFmtId="0" fontId="4" fillId="0" borderId="14" xfId="0" applyFont="1" applyBorder="1" applyAlignment="1">
      <alignment vertical="top" wrapText="1"/>
    </xf>
    <xf numFmtId="0" fontId="4" fillId="0" borderId="15" xfId="0" applyFont="1" applyBorder="1" applyAlignment="1">
      <alignment horizontal="center" vertical="center" wrapText="1"/>
    </xf>
    <xf numFmtId="0" fontId="4" fillId="0" borderId="15" xfId="0" applyFont="1" applyBorder="1" applyAlignment="1">
      <alignment vertical="top" wrapText="1"/>
    </xf>
    <xf numFmtId="6" fontId="4" fillId="0" borderId="12" xfId="0" applyNumberFormat="1" applyFont="1" applyBorder="1" applyAlignment="1">
      <alignment horizontal="justify" vertical="top" wrapText="1"/>
    </xf>
    <xf numFmtId="172" fontId="2" fillId="0" borderId="15" xfId="0" applyNumberFormat="1" applyFont="1" applyBorder="1" applyAlignment="1">
      <alignment horizontal="right" vertical="top" wrapText="1"/>
    </xf>
    <xf numFmtId="0" fontId="4" fillId="0" borderId="14" xfId="0" applyFont="1" applyFill="1" applyBorder="1" applyAlignment="1">
      <alignment vertical="top" wrapText="1"/>
    </xf>
    <xf numFmtId="0" fontId="4" fillId="0" borderId="10" xfId="0" applyFont="1" applyFill="1" applyBorder="1" applyAlignment="1">
      <alignment horizontal="center" vertical="center" wrapText="1"/>
    </xf>
    <xf numFmtId="0" fontId="4" fillId="0" borderId="40" xfId="0" applyFont="1" applyFill="1" applyBorder="1" applyAlignment="1">
      <alignment vertical="top" wrapText="1"/>
    </xf>
    <xf numFmtId="0" fontId="4" fillId="0" borderId="11" xfId="0" applyFont="1" applyFill="1" applyBorder="1" applyAlignment="1">
      <alignment vertical="top" wrapText="1"/>
    </xf>
    <xf numFmtId="0" fontId="4" fillId="0" borderId="13" xfId="0" applyFont="1" applyFill="1" applyBorder="1" applyAlignment="1">
      <alignment vertical="top" wrapText="1"/>
    </xf>
    <xf numFmtId="172" fontId="4" fillId="0" borderId="11" xfId="0" applyNumberFormat="1" applyFont="1" applyFill="1" applyBorder="1" applyAlignment="1">
      <alignment horizontal="right" vertical="top" wrapText="1"/>
    </xf>
    <xf numFmtId="0" fontId="4" fillId="0" borderId="16" xfId="0" applyFont="1" applyFill="1" applyBorder="1" applyAlignment="1">
      <alignment vertical="top" wrapText="1"/>
    </xf>
    <xf numFmtId="0" fontId="4" fillId="0" borderId="16" xfId="0" applyFont="1" applyFill="1" applyBorder="1" applyAlignment="1">
      <alignment horizontal="center" vertical="center" wrapText="1"/>
    </xf>
    <xf numFmtId="0" fontId="4" fillId="0" borderId="0" xfId="0" applyFont="1" applyFill="1" applyBorder="1" applyAlignment="1">
      <alignment vertical="top" wrapText="1"/>
    </xf>
    <xf numFmtId="0" fontId="4" fillId="0" borderId="12" xfId="0" applyFont="1" applyFill="1" applyBorder="1" applyAlignment="1">
      <alignment horizontal="center" vertical="center" wrapText="1"/>
    </xf>
    <xf numFmtId="0" fontId="4" fillId="0" borderId="10" xfId="0" applyFont="1" applyFill="1" applyBorder="1" applyAlignment="1">
      <alignment vertical="top" wrapText="1"/>
    </xf>
    <xf numFmtId="172" fontId="4" fillId="0" borderId="12" xfId="0" applyNumberFormat="1" applyFont="1" applyFill="1" applyBorder="1" applyAlignment="1">
      <alignment horizontal="right" vertical="top" wrapText="1"/>
    </xf>
    <xf numFmtId="0" fontId="4" fillId="0" borderId="12" xfId="0" applyFont="1" applyFill="1" applyBorder="1" applyAlignment="1">
      <alignment vertical="top" wrapText="1"/>
    </xf>
    <xf numFmtId="0" fontId="4" fillId="0" borderId="42" xfId="0" applyFont="1" applyFill="1" applyBorder="1" applyAlignment="1">
      <alignment vertical="top" wrapText="1"/>
    </xf>
    <xf numFmtId="0" fontId="0" fillId="0" borderId="14" xfId="0" applyFill="1" applyBorder="1" applyAlignment="1">
      <alignment/>
    </xf>
    <xf numFmtId="172" fontId="4" fillId="0" borderId="10" xfId="0" applyNumberFormat="1" applyFont="1" applyFill="1" applyBorder="1" applyAlignment="1">
      <alignment horizontal="right" vertical="top" wrapText="1"/>
    </xf>
    <xf numFmtId="0" fontId="4" fillId="35" borderId="12" xfId="0" applyFont="1" applyFill="1" applyBorder="1" applyAlignment="1">
      <alignment vertical="top" wrapText="1"/>
    </xf>
    <xf numFmtId="0" fontId="4" fillId="0" borderId="41" xfId="0" applyFont="1" applyBorder="1" applyAlignment="1">
      <alignment vertical="top" wrapText="1"/>
    </xf>
    <xf numFmtId="0" fontId="2" fillId="0" borderId="43" xfId="0" applyFont="1" applyFill="1" applyBorder="1" applyAlignment="1">
      <alignment horizontal="justify" vertical="top" wrapText="1"/>
    </xf>
    <xf numFmtId="172" fontId="2" fillId="0" borderId="44" xfId="0" applyNumberFormat="1" applyFont="1" applyFill="1" applyBorder="1" applyAlignment="1">
      <alignment horizontal="right" vertical="top" wrapText="1"/>
    </xf>
    <xf numFmtId="0" fontId="4" fillId="0" borderId="12" xfId="0" applyFont="1" applyBorder="1" applyAlignment="1">
      <alignment horizontal="center" vertical="center" wrapText="1"/>
    </xf>
    <xf numFmtId="0" fontId="4" fillId="0" borderId="0" xfId="0" applyFont="1" applyBorder="1" applyAlignment="1">
      <alignment vertical="top" wrapText="1"/>
    </xf>
    <xf numFmtId="0" fontId="4" fillId="0" borderId="44" xfId="0" applyFont="1" applyBorder="1" applyAlignment="1">
      <alignment wrapText="1"/>
    </xf>
    <xf numFmtId="0" fontId="10" fillId="0" borderId="67" xfId="0" applyFont="1" applyFill="1" applyBorder="1" applyAlignment="1">
      <alignment vertical="top"/>
    </xf>
    <xf numFmtId="177" fontId="11" fillId="0" borderId="26" xfId="46" applyNumberFormat="1" applyFont="1" applyFill="1" applyBorder="1" applyAlignment="1">
      <alignment vertical="top"/>
    </xf>
    <xf numFmtId="0" fontId="2" fillId="0" borderId="68" xfId="0" applyFont="1" applyBorder="1" applyAlignment="1">
      <alignment horizontal="left" vertical="top" wrapText="1"/>
    </xf>
    <xf numFmtId="0" fontId="2" fillId="0" borderId="23" xfId="0" applyFont="1" applyBorder="1" applyAlignment="1">
      <alignment horizontal="left" vertical="top" wrapText="1"/>
    </xf>
    <xf numFmtId="0" fontId="2" fillId="0" borderId="20" xfId="0" applyFont="1" applyBorder="1" applyAlignment="1">
      <alignment horizontal="left" vertical="top" wrapText="1"/>
    </xf>
    <xf numFmtId="0" fontId="2" fillId="0" borderId="25" xfId="0" applyFont="1" applyBorder="1" applyAlignment="1">
      <alignment horizontal="left" vertical="top" wrapText="1"/>
    </xf>
    <xf numFmtId="172" fontId="2" fillId="0" borderId="20" xfId="0" applyNumberFormat="1" applyFont="1" applyBorder="1" applyAlignment="1">
      <alignment vertical="top" wrapText="1"/>
    </xf>
    <xf numFmtId="0" fontId="4" fillId="36" borderId="12" xfId="0" applyFont="1" applyFill="1" applyBorder="1" applyAlignment="1">
      <alignment vertical="top" wrapText="1"/>
    </xf>
    <xf numFmtId="0" fontId="4" fillId="36" borderId="16" xfId="0" applyFont="1" applyFill="1" applyBorder="1" applyAlignment="1">
      <alignment vertical="top" wrapText="1"/>
    </xf>
    <xf numFmtId="0" fontId="4" fillId="36" borderId="16" xfId="0" applyFont="1" applyFill="1" applyBorder="1" applyAlignment="1">
      <alignment horizontal="center" vertical="center" wrapText="1"/>
    </xf>
    <xf numFmtId="0" fontId="4" fillId="36" borderId="40" xfId="0" applyFont="1" applyFill="1" applyBorder="1" applyAlignment="1">
      <alignment vertical="top" wrapText="1"/>
    </xf>
    <xf numFmtId="0" fontId="4" fillId="36" borderId="10" xfId="0" applyFont="1" applyFill="1" applyBorder="1" applyAlignment="1">
      <alignment vertical="top" wrapText="1"/>
    </xf>
    <xf numFmtId="0" fontId="0" fillId="36" borderId="14" xfId="0" applyFill="1" applyBorder="1" applyAlignment="1">
      <alignment/>
    </xf>
    <xf numFmtId="172" fontId="4" fillId="36" borderId="10" xfId="0" applyNumberFormat="1" applyFont="1" applyFill="1" applyBorder="1" applyAlignment="1">
      <alignment horizontal="left" vertical="top" wrapText="1"/>
    </xf>
    <xf numFmtId="0" fontId="0" fillId="36" borderId="0" xfId="0" applyFill="1" applyAlignment="1">
      <alignment/>
    </xf>
    <xf numFmtId="0" fontId="4" fillId="0" borderId="49" xfId="52" applyFont="1" applyBorder="1" applyAlignment="1">
      <alignment vertical="top" wrapText="1"/>
      <protection/>
    </xf>
    <xf numFmtId="0" fontId="4" fillId="0" borderId="13" xfId="52" applyFont="1" applyBorder="1" applyAlignment="1">
      <alignment vertical="top" wrapText="1"/>
      <protection/>
    </xf>
    <xf numFmtId="0" fontId="4" fillId="0" borderId="19" xfId="0" applyFont="1" applyFill="1" applyBorder="1" applyAlignment="1">
      <alignment vertical="top"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2" fillId="0" borderId="59" xfId="0" applyFont="1" applyBorder="1" applyAlignment="1">
      <alignment horizontal="left" vertical="top" wrapText="1"/>
    </xf>
    <xf numFmtId="0" fontId="2" fillId="0" borderId="38" xfId="0" applyFont="1" applyBorder="1" applyAlignment="1">
      <alignment horizontal="left" vertical="top" wrapText="1"/>
    </xf>
    <xf numFmtId="0" fontId="2" fillId="0" borderId="60" xfId="0" applyFont="1" applyBorder="1" applyAlignment="1">
      <alignment horizontal="left" vertical="top" wrapText="1"/>
    </xf>
    <xf numFmtId="0" fontId="2" fillId="0" borderId="41" xfId="0" applyFont="1" applyBorder="1" applyAlignment="1">
      <alignment horizontal="left" vertical="top" wrapText="1"/>
    </xf>
    <xf numFmtId="0" fontId="2" fillId="0" borderId="43" xfId="0" applyFont="1" applyBorder="1" applyAlignment="1">
      <alignment horizontal="left" vertical="top" wrapText="1"/>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59"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57" xfId="0" applyBorder="1" applyAlignment="1">
      <alignment horizontal="center" vertical="center" wrapText="1"/>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0" fillId="0" borderId="59"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74"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172" fontId="0" fillId="0" borderId="49" xfId="0" applyNumberFormat="1" applyBorder="1" applyAlignment="1">
      <alignment horizontal="center" vertical="center" wrapText="1"/>
    </xf>
    <xf numFmtId="172" fontId="0" fillId="0" borderId="50" xfId="0" applyNumberFormat="1" applyBorder="1" applyAlignment="1">
      <alignment horizontal="center" vertical="center" wrapText="1"/>
    </xf>
    <xf numFmtId="172" fontId="0" fillId="0" borderId="51" xfId="0" applyNumberForma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41" xfId="0" applyFont="1" applyBorder="1" applyAlignment="1">
      <alignment horizontal="justify" vertical="top" wrapText="1"/>
    </xf>
    <xf numFmtId="0" fontId="2" fillId="0" borderId="43" xfId="0" applyFont="1" applyBorder="1" applyAlignment="1">
      <alignment horizontal="justify" vertical="top" wrapText="1"/>
    </xf>
    <xf numFmtId="172" fontId="2" fillId="0" borderId="10" xfId="0" applyNumberFormat="1" applyFont="1" applyBorder="1" applyAlignment="1">
      <alignment horizontal="justify" vertical="top" wrapText="1"/>
    </xf>
    <xf numFmtId="172" fontId="2" fillId="0" borderId="11" xfId="0" applyNumberFormat="1" applyFont="1" applyBorder="1" applyAlignment="1">
      <alignment horizontal="justify" vertical="top" wrapText="1"/>
    </xf>
    <xf numFmtId="172" fontId="2" fillId="0" borderId="12" xfId="0" applyNumberFormat="1" applyFont="1" applyBorder="1" applyAlignment="1">
      <alignment horizontal="justify" vertical="top" wrapText="1"/>
    </xf>
    <xf numFmtId="172" fontId="4" fillId="0" borderId="10" xfId="0" applyNumberFormat="1" applyFont="1" applyBorder="1" applyAlignment="1">
      <alignment vertical="top" wrapText="1"/>
    </xf>
    <xf numFmtId="172" fontId="4" fillId="0" borderId="11" xfId="0" applyNumberFormat="1" applyFont="1" applyBorder="1" applyAlignment="1">
      <alignment vertical="top" wrapText="1"/>
    </xf>
    <xf numFmtId="172" fontId="4" fillId="0" borderId="12" xfId="0" applyNumberFormat="1" applyFont="1" applyBorder="1" applyAlignment="1">
      <alignment vertical="top" wrapText="1"/>
    </xf>
    <xf numFmtId="0" fontId="2" fillId="0" borderId="44" xfId="0" applyFont="1" applyBorder="1" applyAlignment="1">
      <alignment horizontal="justify" vertical="top" wrapText="1"/>
    </xf>
    <xf numFmtId="6" fontId="4" fillId="0" borderId="10" xfId="0" applyNumberFormat="1" applyFont="1" applyBorder="1" applyAlignment="1">
      <alignment horizontal="justify" vertical="top" wrapText="1"/>
    </xf>
    <xf numFmtId="6" fontId="4" fillId="0" borderId="11" xfId="0" applyNumberFormat="1" applyFont="1" applyBorder="1" applyAlignment="1">
      <alignment horizontal="justify" vertical="top" wrapText="1"/>
    </xf>
    <xf numFmtId="0" fontId="2" fillId="0" borderId="10" xfId="0" applyFont="1" applyBorder="1" applyAlignment="1">
      <alignment horizontal="justify" vertical="top" wrapText="1"/>
    </xf>
    <xf numFmtId="0" fontId="2" fillId="0" borderId="11" xfId="0" applyFont="1" applyBorder="1" applyAlignment="1">
      <alignment horizontal="justify" vertical="top" wrapText="1"/>
    </xf>
    <xf numFmtId="0" fontId="2" fillId="0" borderId="12" xfId="0" applyFont="1" applyBorder="1" applyAlignment="1">
      <alignment horizontal="justify" vertical="top" wrapText="1"/>
    </xf>
    <xf numFmtId="0" fontId="3" fillId="0" borderId="10" xfId="0" applyFont="1" applyBorder="1" applyAlignment="1">
      <alignment horizontal="justify" vertical="top" wrapText="1"/>
    </xf>
    <xf numFmtId="0" fontId="3" fillId="0" borderId="11" xfId="0" applyFont="1" applyBorder="1" applyAlignment="1">
      <alignment horizontal="justify" vertical="top" wrapText="1"/>
    </xf>
    <xf numFmtId="0" fontId="3" fillId="0" borderId="12" xfId="0" applyFont="1" applyBorder="1" applyAlignment="1">
      <alignment horizontal="justify" vertical="top" wrapText="1"/>
    </xf>
    <xf numFmtId="0" fontId="4" fillId="0" borderId="10" xfId="0" applyFont="1" applyBorder="1" applyAlignment="1">
      <alignment horizontal="center" vertical="center" wrapText="1"/>
    </xf>
    <xf numFmtId="0" fontId="2" fillId="0" borderId="68" xfId="0" applyFont="1" applyBorder="1" applyAlignment="1">
      <alignment horizontal="justify" vertical="top" wrapText="1"/>
    </xf>
    <xf numFmtId="0" fontId="2" fillId="0" borderId="66" xfId="0" applyFont="1" applyBorder="1" applyAlignment="1">
      <alignment horizontal="justify"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12" xfId="0" applyFont="1" applyBorder="1" applyAlignment="1">
      <alignment vertical="top" wrapText="1"/>
    </xf>
    <xf numFmtId="0" fontId="4" fillId="0" borderId="10" xfId="0" applyFont="1" applyBorder="1" applyAlignment="1">
      <alignment horizontal="justify" vertical="top" wrapText="1"/>
    </xf>
    <xf numFmtId="0" fontId="4" fillId="0" borderId="11" xfId="0" applyFont="1" applyBorder="1" applyAlignment="1">
      <alignment horizontal="justify" vertical="top" wrapText="1"/>
    </xf>
    <xf numFmtId="0" fontId="4" fillId="0" borderId="41" xfId="0" applyFont="1" applyFill="1" applyBorder="1" applyAlignment="1">
      <alignment horizontal="center" vertical="top" wrapText="1"/>
    </xf>
    <xf numFmtId="0" fontId="4" fillId="0" borderId="53" xfId="0" applyFont="1" applyFill="1" applyBorder="1" applyAlignment="1">
      <alignment horizontal="center" vertical="top" wrapText="1"/>
    </xf>
    <xf numFmtId="6" fontId="4" fillId="0" borderId="53" xfId="0" applyNumberFormat="1" applyFont="1" applyBorder="1" applyAlignment="1">
      <alignment horizontal="justify" vertical="top" wrapText="1"/>
    </xf>
    <xf numFmtId="6" fontId="4" fillId="0" borderId="0" xfId="0" applyNumberFormat="1" applyFont="1" applyBorder="1" applyAlignment="1">
      <alignment horizontal="justify" vertical="top" wrapText="1"/>
    </xf>
    <xf numFmtId="6" fontId="4" fillId="0" borderId="14" xfId="0" applyNumberFormat="1" applyFont="1" applyBorder="1" applyAlignment="1">
      <alignment horizontal="justify" vertical="top" wrapText="1"/>
    </xf>
    <xf numFmtId="0" fontId="4" fillId="0" borderId="41" xfId="0" applyFont="1" applyBorder="1" applyAlignment="1">
      <alignment horizontal="center" vertical="top" wrapText="1"/>
    </xf>
    <xf numFmtId="0" fontId="4" fillId="0" borderId="43" xfId="0" applyFont="1" applyBorder="1" applyAlignment="1">
      <alignment horizontal="center" vertical="top" wrapText="1"/>
    </xf>
    <xf numFmtId="0" fontId="4" fillId="0" borderId="66" xfId="0" applyFont="1" applyBorder="1" applyAlignment="1">
      <alignment horizontal="center" vertical="top" wrapText="1"/>
    </xf>
    <xf numFmtId="0" fontId="4" fillId="0" borderId="44" xfId="0" applyFont="1" applyBorder="1" applyAlignment="1">
      <alignment horizontal="center" vertical="top"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12" fillId="0" borderId="35" xfId="0" applyFont="1" applyBorder="1" applyAlignment="1">
      <alignment horizontal="center" vertical="center"/>
    </xf>
    <xf numFmtId="0" fontId="12" fillId="0" borderId="50" xfId="0" applyFont="1" applyBorder="1" applyAlignment="1">
      <alignment horizontal="center" vertical="center"/>
    </xf>
    <xf numFmtId="0" fontId="13" fillId="0" borderId="47"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14" xfId="0" applyFont="1" applyBorder="1" applyAlignment="1">
      <alignment horizontal="center" vertical="center"/>
    </xf>
    <xf numFmtId="0" fontId="13" fillId="0" borderId="11" xfId="0" applyFont="1" applyBorder="1" applyAlignment="1">
      <alignment horizontal="center" vertical="center"/>
    </xf>
    <xf numFmtId="0" fontId="13" fillId="0" borderId="35"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75"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51" xfId="0" applyFont="1" applyBorder="1" applyAlignment="1">
      <alignment horizontal="center" vertical="center" wrapText="1"/>
    </xf>
    <xf numFmtId="0" fontId="11" fillId="0" borderId="67" xfId="0" applyFont="1" applyFill="1" applyBorder="1" applyAlignment="1">
      <alignment horizontal="left" vertical="top"/>
    </xf>
    <xf numFmtId="0" fontId="11" fillId="0" borderId="21" xfId="0" applyFont="1" applyFill="1" applyBorder="1" applyAlignment="1">
      <alignment horizontal="left" vertical="top"/>
    </xf>
    <xf numFmtId="0" fontId="9" fillId="0" borderId="28" xfId="0" applyFont="1" applyFill="1" applyBorder="1" applyAlignment="1">
      <alignment horizontal="left"/>
    </xf>
    <xf numFmtId="0" fontId="9" fillId="0" borderId="56" xfId="0" applyFont="1" applyFill="1" applyBorder="1" applyAlignment="1">
      <alignment horizontal="left"/>
    </xf>
    <xf numFmtId="0" fontId="9" fillId="0" borderId="24" xfId="0" applyFont="1" applyFill="1" applyBorder="1" applyAlignment="1">
      <alignment horizontal="left"/>
    </xf>
    <xf numFmtId="0" fontId="10" fillId="0" borderId="2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2" fillId="0" borderId="76" xfId="0" applyFont="1" applyBorder="1" applyAlignment="1">
      <alignment horizontal="left" vertical="top" wrapText="1"/>
    </xf>
    <xf numFmtId="0" fontId="2" fillId="0" borderId="56" xfId="0" applyFont="1" applyBorder="1" applyAlignment="1">
      <alignment horizontal="left" vertical="top" wrapText="1"/>
    </xf>
    <xf numFmtId="0" fontId="2" fillId="0" borderId="77" xfId="0" applyFont="1" applyBorder="1" applyAlignment="1">
      <alignment horizontal="left" vertical="top" wrapText="1"/>
    </xf>
    <xf numFmtId="0" fontId="2" fillId="0" borderId="41" xfId="0" applyFont="1" applyFill="1" applyBorder="1" applyAlignment="1">
      <alignment horizontal="center" vertical="top" wrapText="1"/>
    </xf>
    <xf numFmtId="0" fontId="2" fillId="0" borderId="43" xfId="0" applyFont="1" applyFill="1" applyBorder="1" applyAlignment="1">
      <alignment horizontal="center" vertical="top" wrapText="1"/>
    </xf>
    <xf numFmtId="0" fontId="2" fillId="0" borderId="44" xfId="0" applyFont="1" applyFill="1" applyBorder="1" applyAlignment="1">
      <alignment horizontal="center" vertical="top" wrapText="1"/>
    </xf>
    <xf numFmtId="0" fontId="14" fillId="0" borderId="66" xfId="0" applyFont="1" applyBorder="1" applyAlignment="1">
      <alignment horizontal="center" vertical="top" wrapText="1"/>
    </xf>
    <xf numFmtId="0" fontId="2" fillId="0" borderId="54" xfId="0" applyFont="1" applyBorder="1" applyAlignment="1">
      <alignment horizontal="left" vertical="top" wrapText="1"/>
    </xf>
    <xf numFmtId="0" fontId="2" fillId="0" borderId="44" xfId="0" applyFont="1" applyBorder="1" applyAlignment="1">
      <alignment horizontal="left" vertical="top" wrapText="1"/>
    </xf>
    <xf numFmtId="0" fontId="1" fillId="0" borderId="10" xfId="0" applyFont="1" applyBorder="1" applyAlignment="1">
      <alignment vertical="top" wrapText="1"/>
    </xf>
    <xf numFmtId="0" fontId="1" fillId="0" borderId="12" xfId="0" applyFont="1" applyBorder="1" applyAlignment="1">
      <alignment vertical="top" wrapText="1"/>
    </xf>
    <xf numFmtId="0" fontId="1" fillId="0" borderId="10" xfId="0" applyFont="1" applyBorder="1" applyAlignment="1">
      <alignment vertical="center" wrapText="1"/>
    </xf>
    <xf numFmtId="0" fontId="1" fillId="0" borderId="42" xfId="0" applyFont="1" applyBorder="1" applyAlignment="1">
      <alignment vertical="center" wrapText="1"/>
    </xf>
    <xf numFmtId="0" fontId="1" fillId="0" borderId="68" xfId="0" applyFont="1" applyBorder="1" applyAlignment="1">
      <alignment vertical="center" wrapText="1"/>
    </xf>
    <xf numFmtId="0" fontId="2" fillId="0" borderId="66" xfId="0" applyFont="1" applyBorder="1" applyAlignment="1">
      <alignment horizontal="left" vertical="top" wrapText="1"/>
    </xf>
    <xf numFmtId="0" fontId="1" fillId="0" borderId="11" xfId="0" applyFont="1" applyBorder="1" applyAlignment="1">
      <alignment vertical="top" wrapText="1"/>
    </xf>
    <xf numFmtId="0" fontId="2" fillId="0" borderId="70" xfId="0" applyFont="1" applyBorder="1" applyAlignment="1">
      <alignment horizontal="left" vertical="top" wrapText="1"/>
    </xf>
    <xf numFmtId="0" fontId="2" fillId="0" borderId="78" xfId="0" applyFont="1" applyBorder="1" applyAlignment="1">
      <alignment horizontal="left" vertical="top" wrapText="1"/>
    </xf>
    <xf numFmtId="0" fontId="0" fillId="0" borderId="49" xfId="0" applyFont="1" applyBorder="1" applyAlignment="1">
      <alignment vertical="top" wrapText="1"/>
    </xf>
    <xf numFmtId="0" fontId="0" fillId="0" borderId="50" xfId="0" applyFont="1" applyBorder="1" applyAlignment="1">
      <alignment vertical="top" wrapText="1"/>
    </xf>
    <xf numFmtId="0" fontId="0" fillId="0" borderId="51" xfId="0" applyFont="1" applyBorder="1" applyAlignment="1">
      <alignment vertical="top" wrapText="1"/>
    </xf>
    <xf numFmtId="180" fontId="0" fillId="0" borderId="49" xfId="49" applyNumberFormat="1" applyFont="1" applyBorder="1" applyAlignment="1">
      <alignment horizontal="center" vertical="center" wrapText="1"/>
    </xf>
    <xf numFmtId="180" fontId="0" fillId="0" borderId="50" xfId="49" applyNumberFormat="1" applyFont="1" applyBorder="1" applyAlignment="1">
      <alignment horizontal="center" vertical="center" wrapText="1"/>
    </xf>
    <xf numFmtId="180" fontId="0" fillId="0" borderId="51" xfId="49" applyNumberFormat="1" applyFont="1" applyBorder="1" applyAlignment="1">
      <alignment horizontal="center" vertical="center" wrapText="1"/>
    </xf>
    <xf numFmtId="0" fontId="4" fillId="0" borderId="4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14" xfId="0" applyFont="1" applyBorder="1" applyAlignment="1">
      <alignment horizontal="center" vertical="center" wrapText="1"/>
    </xf>
    <xf numFmtId="172" fontId="4" fillId="0" borderId="10" xfId="0" applyNumberFormat="1" applyFont="1" applyBorder="1" applyAlignment="1">
      <alignment horizontal="right" vertical="top" wrapText="1"/>
    </xf>
    <xf numFmtId="172" fontId="4" fillId="0" borderId="11" xfId="0" applyNumberFormat="1" applyFont="1" applyBorder="1" applyAlignment="1">
      <alignment horizontal="right" vertical="top" wrapText="1"/>
    </xf>
    <xf numFmtId="172" fontId="4" fillId="0" borderId="17" xfId="0" applyNumberFormat="1" applyFont="1" applyBorder="1" applyAlignment="1">
      <alignment horizontal="right" vertical="top" wrapText="1"/>
    </xf>
    <xf numFmtId="0" fontId="2" fillId="0" borderId="15" xfId="0" applyFont="1" applyBorder="1" applyAlignment="1">
      <alignment horizontal="justify" vertical="top" wrapText="1"/>
    </xf>
    <xf numFmtId="0" fontId="14" fillId="0" borderId="41" xfId="0" applyFont="1" applyBorder="1" applyAlignment="1">
      <alignment horizontal="center" vertical="top" wrapText="1"/>
    </xf>
    <xf numFmtId="0" fontId="14" fillId="0" borderId="43" xfId="0" applyFont="1" applyBorder="1" applyAlignment="1">
      <alignment horizontal="center" vertical="top" wrapText="1"/>
    </xf>
    <xf numFmtId="0" fontId="14" fillId="0" borderId="15" xfId="0" applyFont="1" applyBorder="1" applyAlignment="1">
      <alignment horizontal="center" vertical="top" wrapText="1"/>
    </xf>
    <xf numFmtId="0" fontId="2" fillId="0" borderId="53" xfId="0" applyFont="1" applyBorder="1" applyAlignment="1">
      <alignment horizontal="justify" vertical="top" wrapText="1"/>
    </xf>
    <xf numFmtId="0" fontId="2" fillId="0" borderId="13" xfId="0" applyFont="1" applyBorder="1" applyAlignment="1">
      <alignment horizontal="justify" vertical="top" wrapText="1"/>
    </xf>
    <xf numFmtId="6" fontId="4" fillId="0" borderId="17" xfId="0" applyNumberFormat="1" applyFont="1" applyBorder="1" applyAlignment="1">
      <alignment horizontal="justify" vertical="top" wrapText="1"/>
    </xf>
    <xf numFmtId="0" fontId="3" fillId="0" borderId="40" xfId="0" applyFont="1" applyBorder="1" applyAlignment="1">
      <alignment horizontal="center" vertical="top" wrapText="1"/>
    </xf>
    <xf numFmtId="0" fontId="3" fillId="0" borderId="13" xfId="0" applyFont="1" applyBorder="1" applyAlignment="1">
      <alignment horizontal="center" vertical="top" wrapText="1"/>
    </xf>
    <xf numFmtId="0" fontId="3" fillId="0" borderId="42" xfId="0" applyFont="1" applyBorder="1" applyAlignment="1">
      <alignment horizontal="center" vertical="top" wrapText="1"/>
    </xf>
    <xf numFmtId="0" fontId="3" fillId="0" borderId="14" xfId="0" applyFont="1" applyBorder="1" applyAlignment="1">
      <alignment horizontal="center" vertical="top" wrapText="1"/>
    </xf>
    <xf numFmtId="0" fontId="3" fillId="0" borderId="68" xfId="0" applyFont="1" applyBorder="1" applyAlignment="1">
      <alignment horizontal="center" vertical="top" wrapText="1"/>
    </xf>
    <xf numFmtId="0" fontId="3" fillId="0" borderId="15" xfId="0" applyFont="1" applyBorder="1" applyAlignment="1">
      <alignment horizontal="center" vertical="top" wrapText="1"/>
    </xf>
    <xf numFmtId="172" fontId="2" fillId="0" borderId="10" xfId="0" applyNumberFormat="1" applyFont="1" applyBorder="1" applyAlignment="1">
      <alignment horizontal="right" vertical="top" wrapText="1"/>
    </xf>
    <xf numFmtId="172" fontId="2" fillId="0" borderId="11" xfId="0" applyNumberFormat="1" applyFont="1" applyBorder="1" applyAlignment="1">
      <alignment horizontal="right" vertical="top" wrapText="1"/>
    </xf>
    <xf numFmtId="172" fontId="2" fillId="0" borderId="12" xfId="0" applyNumberFormat="1" applyFont="1" applyBorder="1" applyAlignment="1">
      <alignment horizontal="right" vertical="top" wrapText="1"/>
    </xf>
    <xf numFmtId="0" fontId="4" fillId="0" borderId="68" xfId="0" applyFont="1" applyBorder="1" applyAlignment="1">
      <alignment horizontal="center" vertical="center" wrapText="1"/>
    </xf>
    <xf numFmtId="0" fontId="4" fillId="0" borderId="15" xfId="0" applyFont="1" applyBorder="1" applyAlignment="1">
      <alignment horizontal="center" vertical="center" wrapText="1"/>
    </xf>
    <xf numFmtId="172" fontId="4" fillId="0" borderId="12" xfId="0" applyNumberFormat="1" applyFont="1" applyBorder="1" applyAlignment="1">
      <alignment horizontal="right" vertical="top" wrapText="1"/>
    </xf>
    <xf numFmtId="0" fontId="14" fillId="0" borderId="40" xfId="0" applyFont="1" applyFill="1" applyBorder="1" applyAlignment="1">
      <alignment horizontal="center" vertical="top" wrapText="1"/>
    </xf>
    <xf numFmtId="0" fontId="14" fillId="0" borderId="53" xfId="0" applyFont="1" applyFill="1" applyBorder="1" applyAlignment="1">
      <alignment horizontal="center" vertical="top" wrapText="1"/>
    </xf>
    <xf numFmtId="0" fontId="2" fillId="0" borderId="41" xfId="0" applyFont="1" applyFill="1" applyBorder="1" applyAlignment="1">
      <alignment horizontal="justify" vertical="top" wrapText="1"/>
    </xf>
    <xf numFmtId="0" fontId="2" fillId="0" borderId="43" xfId="0" applyFont="1" applyFill="1" applyBorder="1" applyAlignment="1">
      <alignment horizontal="justify" vertical="top" wrapText="1"/>
    </xf>
    <xf numFmtId="0" fontId="2" fillId="0" borderId="41" xfId="0" applyFont="1" applyBorder="1" applyAlignment="1">
      <alignment horizontal="justify" vertical="top" wrapText="1"/>
    </xf>
    <xf numFmtId="0" fontId="2" fillId="0" borderId="43" xfId="0" applyFont="1" applyBorder="1" applyAlignment="1">
      <alignment horizontal="justify" vertical="top" wrapText="1"/>
    </xf>
    <xf numFmtId="0" fontId="2" fillId="0" borderId="44" xfId="0" applyFont="1" applyBorder="1" applyAlignment="1">
      <alignment horizontal="justify" vertical="top" wrapText="1"/>
    </xf>
    <xf numFmtId="6" fontId="4" fillId="0" borderId="10" xfId="0" applyNumberFormat="1" applyFont="1" applyBorder="1" applyAlignment="1">
      <alignment horizontal="justify" vertical="top" wrapText="1"/>
    </xf>
    <xf numFmtId="6" fontId="4" fillId="0" borderId="11" xfId="0" applyNumberFormat="1" applyFont="1" applyBorder="1" applyAlignment="1">
      <alignment horizontal="justify" vertical="top" wrapText="1"/>
    </xf>
    <xf numFmtId="6" fontId="4" fillId="0" borderId="12" xfId="0" applyNumberFormat="1" applyFont="1" applyBorder="1" applyAlignment="1">
      <alignment horizontal="justify" vertical="top" wrapText="1"/>
    </xf>
    <xf numFmtId="172" fontId="4" fillId="0" borderId="10" xfId="0" applyNumberFormat="1" applyFont="1" applyBorder="1" applyAlignment="1">
      <alignment horizontal="right" vertical="top" wrapText="1"/>
    </xf>
    <xf numFmtId="172" fontId="4" fillId="0" borderId="11" xfId="0" applyNumberFormat="1" applyFont="1" applyBorder="1" applyAlignment="1">
      <alignment horizontal="right" vertical="top" wrapText="1"/>
    </xf>
    <xf numFmtId="0" fontId="14" fillId="0" borderId="40" xfId="0" applyFont="1" applyFill="1" applyBorder="1" applyAlignment="1">
      <alignment horizontal="center" vertical="top" wrapText="1"/>
    </xf>
    <xf numFmtId="0" fontId="14" fillId="0" borderId="53" xfId="0" applyFont="1" applyFill="1" applyBorder="1" applyAlignment="1">
      <alignment horizontal="center" vertical="top" wrapText="1"/>
    </xf>
    <xf numFmtId="6" fontId="4" fillId="0" borderId="13" xfId="0" applyNumberFormat="1" applyFont="1" applyBorder="1" applyAlignment="1">
      <alignment horizontal="justify" vertical="top" wrapText="1"/>
    </xf>
    <xf numFmtId="6" fontId="4" fillId="0" borderId="14" xfId="0" applyNumberFormat="1" applyFont="1" applyBorder="1" applyAlignment="1">
      <alignment horizontal="justify" vertical="top" wrapText="1"/>
    </xf>
    <xf numFmtId="6" fontId="4" fillId="0" borderId="15" xfId="0" applyNumberFormat="1" applyFont="1" applyBorder="1" applyAlignment="1">
      <alignment horizontal="justify" vertical="top" wrapText="1"/>
    </xf>
    <xf numFmtId="0" fontId="14" fillId="0" borderId="41" xfId="0" applyFont="1" applyBorder="1" applyAlignment="1">
      <alignment horizontal="center" vertical="top" wrapText="1"/>
    </xf>
    <xf numFmtId="0" fontId="14" fillId="0" borderId="43" xfId="0" applyFont="1" applyBorder="1" applyAlignment="1">
      <alignment horizontal="center" vertical="top" wrapText="1"/>
    </xf>
    <xf numFmtId="0" fontId="14" fillId="0" borderId="66" xfId="0" applyFont="1" applyBorder="1" applyAlignment="1">
      <alignment horizontal="center" vertical="top" wrapText="1"/>
    </xf>
    <xf numFmtId="0" fontId="14" fillId="0" borderId="44" xfId="0" applyFont="1" applyBorder="1" applyAlignment="1">
      <alignment horizontal="center"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10" xfId="0" applyFont="1" applyBorder="1" applyAlignment="1">
      <alignment horizontal="justify" vertical="top" wrapText="1"/>
    </xf>
    <xf numFmtId="0" fontId="4" fillId="0" borderId="11" xfId="0" applyFont="1" applyBorder="1" applyAlignment="1">
      <alignment horizontal="justify" vertical="top" wrapText="1"/>
    </xf>
    <xf numFmtId="172" fontId="4" fillId="0" borderId="12" xfId="0" applyNumberFormat="1" applyFont="1" applyBorder="1" applyAlignment="1">
      <alignment horizontal="right" vertical="top"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2" xfId="0" applyFont="1" applyBorder="1" applyAlignment="1">
      <alignment vertical="top" wrapText="1"/>
    </xf>
    <xf numFmtId="0" fontId="2" fillId="0" borderId="10" xfId="0" applyFont="1" applyBorder="1" applyAlignment="1">
      <alignment horizontal="justify" vertical="top" wrapText="1"/>
    </xf>
    <xf numFmtId="0" fontId="2" fillId="0" borderId="11" xfId="0" applyFont="1" applyBorder="1" applyAlignment="1">
      <alignment horizontal="justify" vertical="top" wrapText="1"/>
    </xf>
    <xf numFmtId="0" fontId="2" fillId="0" borderId="12" xfId="0" applyFont="1" applyBorder="1" applyAlignment="1">
      <alignment horizontal="justify" vertical="top" wrapText="1"/>
    </xf>
    <xf numFmtId="0" fontId="3" fillId="0" borderId="10" xfId="0" applyFont="1" applyBorder="1" applyAlignment="1">
      <alignment horizontal="justify" vertical="top" wrapText="1"/>
    </xf>
    <xf numFmtId="0" fontId="3" fillId="0" borderId="11" xfId="0" applyFont="1" applyBorder="1" applyAlignment="1">
      <alignment horizontal="justify" vertical="top" wrapText="1"/>
    </xf>
    <xf numFmtId="0" fontId="3" fillId="0" borderId="12" xfId="0" applyFont="1" applyBorder="1" applyAlignment="1">
      <alignment horizontal="justify" vertical="top" wrapText="1"/>
    </xf>
    <xf numFmtId="172" fontId="2" fillId="0" borderId="10" xfId="0" applyNumberFormat="1" applyFont="1" applyBorder="1" applyAlignment="1">
      <alignment horizontal="right" vertical="top" wrapText="1"/>
    </xf>
    <xf numFmtId="172" fontId="2" fillId="0" borderId="11" xfId="0" applyNumberFormat="1" applyFont="1" applyBorder="1" applyAlignment="1">
      <alignment horizontal="right" vertical="top" wrapText="1"/>
    </xf>
    <xf numFmtId="172" fontId="2" fillId="0" borderId="12" xfId="0" applyNumberFormat="1" applyFont="1" applyBorder="1" applyAlignment="1">
      <alignment horizontal="righ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Currency" xfId="49"/>
    <cellStyle name="Currency [0]" xfId="50"/>
    <cellStyle name="Neutral" xfId="51"/>
    <cellStyle name="Normal_M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dor.LUCILCO\Configuraci&#243;n%20local\Archivos%20temporales%20de%20Internet\Content.IE5\45YV4TYB\Componente%20Propiedad%20Intelectual%20RV1004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jcharryd1\Downloads\Componente%20P(1).I.%20ML%20formato%20final%202104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jcharryd1\Downloads\Organizac(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CDA07\Documents\Dise&#241;o%202008\Contenidos%20mercadeo\MARCO_L&#211;G...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J:\Marco%20L&#243;gico\Organizaci&#243;n%20%20DE%20EVENTOS%20FERIA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P_Total Propiedad Intelectual"/>
      <sheetName val="BP Propiedad Intelectual "/>
      <sheetName val="ML Propiedad Intelectual"/>
      <sheetName val="DiscriminadoMateriales"/>
      <sheetName val="Hoja1"/>
    </sheetNames>
    <sheetDataSet>
      <sheetData sheetId="3">
        <row r="20">
          <cell r="D20">
            <v>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L Propiedad Intelectual"/>
      <sheetName val="Base de Calculo P.I."/>
    </sheetNames>
    <sheetDataSet>
      <sheetData sheetId="1">
        <row r="15">
          <cell r="F15">
            <v>1757500</v>
          </cell>
        </row>
        <row r="19">
          <cell r="F19">
            <v>11200000</v>
          </cell>
        </row>
        <row r="27">
          <cell r="F27">
            <v>4675000</v>
          </cell>
        </row>
        <row r="31">
          <cell r="F31">
            <v>5600000</v>
          </cell>
        </row>
        <row r="40">
          <cell r="F40">
            <v>3965000</v>
          </cell>
        </row>
        <row r="48">
          <cell r="F48">
            <v>3995000</v>
          </cell>
        </row>
        <row r="54">
          <cell r="F54">
            <v>9345000</v>
          </cell>
        </row>
        <row r="60">
          <cell r="F60">
            <v>3774000</v>
          </cell>
        </row>
        <row r="63">
          <cell r="F63">
            <v>5600000</v>
          </cell>
        </row>
        <row r="65">
          <cell r="F65">
            <v>2800000</v>
          </cell>
        </row>
        <row r="66">
          <cell r="F66">
            <v>8400000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RONOGRAMA"/>
      <sheetName val="Base de Cotización "/>
      <sheetName val="Flujo de Efectivo"/>
      <sheetName val="Base de Cálculo"/>
      <sheetName val="Matriz marco Lógico"/>
    </sheetNames>
    <sheetDataSet>
      <sheetData sheetId="3">
        <row r="11">
          <cell r="F11">
            <v>420000</v>
          </cell>
        </row>
        <row r="12">
          <cell r="F12">
            <v>4800</v>
          </cell>
        </row>
        <row r="13">
          <cell r="F13">
            <v>450000</v>
          </cell>
        </row>
        <row r="14">
          <cell r="F14">
            <v>18000</v>
          </cell>
        </row>
        <row r="15">
          <cell r="F15">
            <v>2100000</v>
          </cell>
        </row>
        <row r="16">
          <cell r="F16">
            <v>2250000</v>
          </cell>
        </row>
        <row r="17">
          <cell r="F17">
            <v>4800</v>
          </cell>
        </row>
        <row r="18">
          <cell r="F18">
            <v>4200000</v>
          </cell>
        </row>
        <row r="19">
          <cell r="F19">
            <v>4500000</v>
          </cell>
        </row>
        <row r="20">
          <cell r="F20">
            <v>20000</v>
          </cell>
        </row>
        <row r="21">
          <cell r="F21">
            <v>2100000</v>
          </cell>
        </row>
        <row r="22">
          <cell r="F22">
            <v>20000</v>
          </cell>
        </row>
        <row r="23">
          <cell r="F23">
            <v>2250000</v>
          </cell>
        </row>
        <row r="24">
          <cell r="F24">
            <v>0</v>
          </cell>
        </row>
        <row r="25">
          <cell r="F25">
            <v>250000</v>
          </cell>
        </row>
        <row r="26">
          <cell r="F26">
            <v>0</v>
          </cell>
        </row>
        <row r="27">
          <cell r="F27">
            <v>280000</v>
          </cell>
        </row>
        <row r="28">
          <cell r="F28">
            <v>300000</v>
          </cell>
        </row>
        <row r="29">
          <cell r="F29">
            <v>0</v>
          </cell>
        </row>
        <row r="30">
          <cell r="F30">
            <v>840000</v>
          </cell>
        </row>
        <row r="31">
          <cell r="F31">
            <v>48000</v>
          </cell>
        </row>
        <row r="32">
          <cell r="F32">
            <v>900000</v>
          </cell>
        </row>
        <row r="33">
          <cell r="F33">
            <v>1120000</v>
          </cell>
        </row>
        <row r="34">
          <cell r="F34">
            <v>20000</v>
          </cell>
        </row>
        <row r="36">
          <cell r="F36">
            <v>22095600</v>
          </cell>
        </row>
        <row r="37">
          <cell r="F37">
            <v>20000</v>
          </cell>
        </row>
        <row r="43">
          <cell r="F43">
            <v>4500000</v>
          </cell>
        </row>
        <row r="45">
          <cell r="F45">
            <v>3000000</v>
          </cell>
        </row>
        <row r="48">
          <cell r="F48">
            <v>5000000</v>
          </cell>
        </row>
        <row r="51">
          <cell r="F51">
            <v>20000</v>
          </cell>
        </row>
        <row r="59">
          <cell r="F59">
            <v>9624000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RONOGRAMA"/>
      <sheetName val="Base de Cotización "/>
      <sheetName val="Flujo de Efectivo"/>
      <sheetName val="Base de Cálculo"/>
      <sheetName val="Matriz marco Lógico"/>
    </sheetNames>
    <sheetDataSet>
      <sheetData sheetId="3">
        <row r="11">
          <cell r="F11">
            <v>420000</v>
          </cell>
        </row>
        <row r="12">
          <cell r="F12">
            <v>4800</v>
          </cell>
        </row>
        <row r="13">
          <cell r="F13">
            <v>450000</v>
          </cell>
        </row>
        <row r="14">
          <cell r="F14">
            <v>18000</v>
          </cell>
        </row>
        <row r="15">
          <cell r="F15">
            <v>280000</v>
          </cell>
        </row>
        <row r="16">
          <cell r="F16">
            <v>300000</v>
          </cell>
        </row>
        <row r="17">
          <cell r="F17">
            <v>4800</v>
          </cell>
        </row>
        <row r="18">
          <cell r="F18">
            <v>2100000</v>
          </cell>
        </row>
        <row r="19">
          <cell r="F19">
            <v>2250000</v>
          </cell>
        </row>
        <row r="20">
          <cell r="F20">
            <v>4800</v>
          </cell>
        </row>
        <row r="21">
          <cell r="F21">
            <v>4200000</v>
          </cell>
        </row>
        <row r="22">
          <cell r="F22">
            <v>4500000</v>
          </cell>
        </row>
        <row r="23">
          <cell r="F23">
            <v>240000</v>
          </cell>
        </row>
        <row r="24">
          <cell r="F24">
            <v>12000</v>
          </cell>
        </row>
        <row r="25">
          <cell r="F25">
            <v>4200000</v>
          </cell>
        </row>
        <row r="26">
          <cell r="F26">
            <v>4500000</v>
          </cell>
        </row>
        <row r="27">
          <cell r="F27">
            <v>20000</v>
          </cell>
        </row>
        <row r="28">
          <cell r="F28">
            <v>4200000</v>
          </cell>
        </row>
        <row r="29">
          <cell r="F29">
            <v>4500000</v>
          </cell>
        </row>
        <row r="30">
          <cell r="F30">
            <v>8000</v>
          </cell>
        </row>
        <row r="31">
          <cell r="F31">
            <v>10500000</v>
          </cell>
        </row>
        <row r="32">
          <cell r="F32">
            <v>1120000</v>
          </cell>
        </row>
        <row r="33">
          <cell r="F33">
            <v>12000</v>
          </cell>
        </row>
        <row r="34">
          <cell r="F34">
            <v>64000</v>
          </cell>
        </row>
        <row r="36">
          <cell r="F36">
            <v>4200000</v>
          </cell>
        </row>
        <row r="37">
          <cell r="F37">
            <v>12000</v>
          </cell>
        </row>
        <row r="38">
          <cell r="F38">
            <v>240000</v>
          </cell>
        </row>
        <row r="39">
          <cell r="F39">
            <v>4500000</v>
          </cell>
        </row>
        <row r="40">
          <cell r="F40">
            <v>2100000</v>
          </cell>
        </row>
        <row r="41">
          <cell r="F41">
            <v>20000</v>
          </cell>
        </row>
        <row r="42">
          <cell r="F42">
            <v>2250000</v>
          </cell>
        </row>
        <row r="43">
          <cell r="F43">
            <v>0</v>
          </cell>
        </row>
        <row r="44">
          <cell r="F44">
            <v>250000</v>
          </cell>
        </row>
        <row r="45">
          <cell r="F45">
            <v>0</v>
          </cell>
        </row>
        <row r="46">
          <cell r="F46">
            <v>280000</v>
          </cell>
        </row>
        <row r="47">
          <cell r="F47">
            <v>300000</v>
          </cell>
        </row>
        <row r="48">
          <cell r="F48">
            <v>0</v>
          </cell>
        </row>
        <row r="49">
          <cell r="F49">
            <v>840000</v>
          </cell>
        </row>
        <row r="50">
          <cell r="F50">
            <v>48000</v>
          </cell>
        </row>
        <row r="51">
          <cell r="F51">
            <v>900000</v>
          </cell>
        </row>
        <row r="52">
          <cell r="F52">
            <v>1120000</v>
          </cell>
        </row>
        <row r="53">
          <cell r="F53">
            <v>20000</v>
          </cell>
        </row>
        <row r="55">
          <cell r="F55">
            <v>62188400</v>
          </cell>
        </row>
        <row r="56">
          <cell r="F56">
            <v>20000</v>
          </cell>
        </row>
        <row r="57">
          <cell r="F57">
            <v>40000</v>
          </cell>
        </row>
        <row r="58">
          <cell r="F58">
            <v>180000</v>
          </cell>
        </row>
        <row r="59">
          <cell r="F59">
            <v>20000</v>
          </cell>
        </row>
        <row r="60">
          <cell r="F60">
            <v>4200000</v>
          </cell>
        </row>
        <row r="61">
          <cell r="F61">
            <v>40000</v>
          </cell>
        </row>
        <row r="62">
          <cell r="F62">
            <v>20000</v>
          </cell>
        </row>
        <row r="64">
          <cell r="F64">
            <v>60000</v>
          </cell>
        </row>
        <row r="65">
          <cell r="F65">
            <v>20000</v>
          </cell>
        </row>
        <row r="67">
          <cell r="F67">
            <v>4880000</v>
          </cell>
        </row>
        <row r="69">
          <cell r="F69">
            <v>180000</v>
          </cell>
        </row>
        <row r="70">
          <cell r="F70">
            <v>90000</v>
          </cell>
        </row>
        <row r="71">
          <cell r="F71">
            <v>5530000</v>
          </cell>
        </row>
        <row r="74">
          <cell r="F74">
            <v>5000000</v>
          </cell>
        </row>
        <row r="82">
          <cell r="F82">
            <v>9264000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RONOGRAMA"/>
      <sheetName val="Base de Cotización "/>
      <sheetName val="Flujo de Efectivo"/>
      <sheetName val="Base de Cálculo"/>
      <sheetName val="Matriz marco Lógic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3"/>
  <sheetViews>
    <sheetView zoomScalePageLayoutView="0" workbookViewId="0" topLeftCell="A1">
      <selection activeCell="A35" sqref="A35"/>
    </sheetView>
  </sheetViews>
  <sheetFormatPr defaultColWidth="11.421875" defaultRowHeight="15"/>
  <cols>
    <col min="1" max="1" width="20.421875" style="0" bestFit="1" customWidth="1"/>
    <col min="2" max="2" width="31.57421875" style="0" bestFit="1" customWidth="1"/>
    <col min="4" max="4" width="13.8515625" style="0" customWidth="1"/>
    <col min="5" max="5" width="18.28125" style="0" bestFit="1" customWidth="1"/>
    <col min="6" max="6" width="15.00390625" style="62" bestFit="1" customWidth="1"/>
    <col min="7" max="7" width="16.7109375" style="0" bestFit="1" customWidth="1"/>
    <col min="8" max="8" width="15.28125" style="0" customWidth="1"/>
    <col min="9" max="9" width="14.28125" style="0" bestFit="1" customWidth="1"/>
    <col min="11" max="11" width="14.00390625" style="0" customWidth="1"/>
    <col min="12" max="12" width="14.28125" style="0" bestFit="1" customWidth="1"/>
    <col min="14" max="14" width="11.421875" style="24" customWidth="1"/>
  </cols>
  <sheetData>
    <row r="1" ht="15.75">
      <c r="F1" s="61" t="s">
        <v>472</v>
      </c>
    </row>
    <row r="2" ht="15.75" thickBot="1"/>
    <row r="3" spans="1:13" ht="15.75" thickBot="1">
      <c r="A3" s="407" t="s">
        <v>457</v>
      </c>
      <c r="B3" s="407" t="s">
        <v>458</v>
      </c>
      <c r="C3" s="410" t="s">
        <v>459</v>
      </c>
      <c r="D3" s="407" t="s">
        <v>460</v>
      </c>
      <c r="E3" s="407" t="s">
        <v>461</v>
      </c>
      <c r="F3" s="433" t="s">
        <v>462</v>
      </c>
      <c r="G3" s="418" t="s">
        <v>463</v>
      </c>
      <c r="H3" s="419"/>
      <c r="I3" s="419"/>
      <c r="J3" s="419"/>
      <c r="K3" s="419"/>
      <c r="L3" s="419"/>
      <c r="M3" s="420"/>
    </row>
    <row r="4" spans="1:13" ht="15.75" thickBot="1">
      <c r="A4" s="408"/>
      <c r="B4" s="408"/>
      <c r="C4" s="411"/>
      <c r="D4" s="408"/>
      <c r="E4" s="408"/>
      <c r="F4" s="434"/>
      <c r="G4" s="424" t="s">
        <v>465</v>
      </c>
      <c r="H4" s="421" t="s">
        <v>464</v>
      </c>
      <c r="I4" s="422"/>
      <c r="J4" s="422"/>
      <c r="K4" s="422"/>
      <c r="L4" s="422"/>
      <c r="M4" s="423"/>
    </row>
    <row r="5" spans="1:13" ht="15.75" thickBot="1">
      <c r="A5" s="408"/>
      <c r="B5" s="408"/>
      <c r="C5" s="411"/>
      <c r="D5" s="408"/>
      <c r="E5" s="408"/>
      <c r="F5" s="434"/>
      <c r="G5" s="425"/>
      <c r="H5" s="427" t="s">
        <v>466</v>
      </c>
      <c r="I5" s="428"/>
      <c r="J5" s="429"/>
      <c r="K5" s="430" t="s">
        <v>467</v>
      </c>
      <c r="L5" s="431"/>
      <c r="M5" s="432"/>
    </row>
    <row r="6" spans="1:13" ht="30.75" thickBot="1">
      <c r="A6" s="409"/>
      <c r="B6" s="409"/>
      <c r="C6" s="412"/>
      <c r="D6" s="409"/>
      <c r="E6" s="409"/>
      <c r="F6" s="435"/>
      <c r="G6" s="426"/>
      <c r="H6" s="41" t="s">
        <v>468</v>
      </c>
      <c r="I6" s="18" t="s">
        <v>469</v>
      </c>
      <c r="J6" s="19" t="s">
        <v>470</v>
      </c>
      <c r="K6" s="40" t="s">
        <v>468</v>
      </c>
      <c r="L6" s="38" t="s">
        <v>469</v>
      </c>
      <c r="M6" s="39" t="s">
        <v>470</v>
      </c>
    </row>
    <row r="7" spans="1:13" ht="50.25" customHeight="1" thickBot="1">
      <c r="A7" s="15" t="s">
        <v>380</v>
      </c>
      <c r="B7" s="32" t="s">
        <v>381</v>
      </c>
      <c r="C7" s="29"/>
      <c r="D7" s="28"/>
      <c r="E7" s="34"/>
      <c r="F7" s="63"/>
      <c r="G7" s="28"/>
      <c r="H7" s="42"/>
      <c r="I7" s="43"/>
      <c r="J7" s="29"/>
      <c r="K7" s="42"/>
      <c r="L7" s="43"/>
      <c r="M7" s="29"/>
    </row>
    <row r="8" spans="1:13" ht="45.75" thickBot="1">
      <c r="A8" s="15" t="s">
        <v>558</v>
      </c>
      <c r="B8" s="44"/>
      <c r="C8" s="45"/>
      <c r="D8" s="45"/>
      <c r="E8" s="46"/>
      <c r="F8" s="64"/>
      <c r="G8" s="45"/>
      <c r="H8" s="45"/>
      <c r="I8" s="45"/>
      <c r="J8" s="45"/>
      <c r="K8" s="45"/>
      <c r="L8" s="45"/>
      <c r="M8" s="47"/>
    </row>
    <row r="9" spans="1:13" ht="15">
      <c r="A9" s="134">
        <v>1.1</v>
      </c>
      <c r="B9" s="150" t="s">
        <v>21</v>
      </c>
      <c r="C9" s="136" t="s">
        <v>22</v>
      </c>
      <c r="D9" s="137">
        <v>12</v>
      </c>
      <c r="E9" s="138">
        <v>70000</v>
      </c>
      <c r="F9" s="155">
        <f>E9*D9</f>
        <v>840000</v>
      </c>
      <c r="G9" s="25"/>
      <c r="H9" s="25"/>
      <c r="I9" s="25"/>
      <c r="J9" s="25"/>
      <c r="K9" s="25"/>
      <c r="L9" s="25"/>
      <c r="M9" s="48"/>
    </row>
    <row r="10" spans="1:13" ht="15">
      <c r="A10" s="134">
        <v>1.1</v>
      </c>
      <c r="B10" s="150" t="s">
        <v>23</v>
      </c>
      <c r="C10" s="136" t="s">
        <v>24</v>
      </c>
      <c r="D10" s="137">
        <v>25</v>
      </c>
      <c r="E10" s="138">
        <v>4500</v>
      </c>
      <c r="F10" s="155">
        <f>E10*D10</f>
        <v>112500</v>
      </c>
      <c r="G10" s="25"/>
      <c r="H10" s="25"/>
      <c r="I10" s="25"/>
      <c r="J10" s="25"/>
      <c r="K10" s="25"/>
      <c r="L10" s="25"/>
      <c r="M10" s="48"/>
    </row>
    <row r="11" spans="1:13" ht="15">
      <c r="A11" s="134">
        <v>1.1</v>
      </c>
      <c r="B11" s="150" t="s">
        <v>25</v>
      </c>
      <c r="C11" s="136" t="s">
        <v>26</v>
      </c>
      <c r="D11" s="137">
        <v>1</v>
      </c>
      <c r="E11" s="138">
        <v>700000</v>
      </c>
      <c r="F11" s="155">
        <f>E11*D11</f>
        <v>700000</v>
      </c>
      <c r="G11" s="25"/>
      <c r="H11" s="25"/>
      <c r="I11" s="25"/>
      <c r="J11" s="25"/>
      <c r="K11" s="25"/>
      <c r="L11" s="25"/>
      <c r="M11" s="48"/>
    </row>
    <row r="12" spans="1:13" ht="15">
      <c r="A12" s="134">
        <v>1.1</v>
      </c>
      <c r="B12" s="150" t="s">
        <v>27</v>
      </c>
      <c r="C12" s="136" t="s">
        <v>26</v>
      </c>
      <c r="D12" s="137">
        <v>1</v>
      </c>
      <c r="E12" s="138">
        <v>100000</v>
      </c>
      <c r="F12" s="155">
        <f>E12*D12</f>
        <v>100000</v>
      </c>
      <c r="G12" s="25"/>
      <c r="H12" s="25"/>
      <c r="I12" s="25"/>
      <c r="J12" s="25"/>
      <c r="K12" s="25"/>
      <c r="L12" s="25"/>
      <c r="M12" s="48"/>
    </row>
    <row r="13" spans="1:13" ht="15">
      <c r="A13" s="134">
        <v>1.1</v>
      </c>
      <c r="B13" s="134" t="s">
        <v>28</v>
      </c>
      <c r="C13" s="136" t="s">
        <v>29</v>
      </c>
      <c r="D13" s="137">
        <v>1.5</v>
      </c>
      <c r="E13" s="138">
        <v>145000</v>
      </c>
      <c r="F13" s="155">
        <f>E13*D13</f>
        <v>217500</v>
      </c>
      <c r="G13" s="25"/>
      <c r="H13" s="25"/>
      <c r="I13" s="25"/>
      <c r="J13" s="25"/>
      <c r="K13" s="25"/>
      <c r="L13" s="25"/>
      <c r="M13" s="48"/>
    </row>
    <row r="14" spans="1:13" ht="15.75" thickBot="1">
      <c r="A14" s="134"/>
      <c r="B14" s="157" t="s">
        <v>30</v>
      </c>
      <c r="C14" s="136"/>
      <c r="D14" s="137"/>
      <c r="E14" s="138"/>
      <c r="F14" s="158">
        <f>SUM(F9:F13)</f>
        <v>1970000</v>
      </c>
      <c r="G14" s="25"/>
      <c r="H14" s="25"/>
      <c r="I14" s="25"/>
      <c r="J14" s="25"/>
      <c r="K14" s="25"/>
      <c r="L14" s="25"/>
      <c r="M14" s="48"/>
    </row>
    <row r="15" spans="1:13" ht="45.75" thickBot="1">
      <c r="A15" s="22" t="s">
        <v>3</v>
      </c>
      <c r="B15" s="389"/>
      <c r="C15" s="136"/>
      <c r="D15" s="137"/>
      <c r="E15" s="390"/>
      <c r="F15" s="158"/>
      <c r="G15" s="25"/>
      <c r="H15" s="25"/>
      <c r="I15" s="25"/>
      <c r="J15" s="25"/>
      <c r="K15" s="25"/>
      <c r="L15" s="25"/>
      <c r="M15" s="48"/>
    </row>
    <row r="16" spans="1:13" ht="15">
      <c r="A16" s="134">
        <v>1.2</v>
      </c>
      <c r="B16" s="150" t="s">
        <v>21</v>
      </c>
      <c r="C16" s="136" t="s">
        <v>22</v>
      </c>
      <c r="D16" s="137">
        <v>12</v>
      </c>
      <c r="E16" s="138">
        <v>70000</v>
      </c>
      <c r="F16" s="155">
        <f>E16*D16</f>
        <v>840000</v>
      </c>
      <c r="G16" s="25"/>
      <c r="H16" s="25"/>
      <c r="I16" s="25"/>
      <c r="J16" s="25"/>
      <c r="K16" s="25"/>
      <c r="L16" s="25"/>
      <c r="M16" s="48"/>
    </row>
    <row r="17" spans="1:13" ht="15">
      <c r="A17" s="134">
        <v>1.2</v>
      </c>
      <c r="B17" s="150" t="s">
        <v>23</v>
      </c>
      <c r="C17" s="136" t="s">
        <v>24</v>
      </c>
      <c r="D17" s="137">
        <v>25</v>
      </c>
      <c r="E17" s="138">
        <v>4500</v>
      </c>
      <c r="F17" s="155">
        <f>E17*D17</f>
        <v>112500</v>
      </c>
      <c r="G17" s="25"/>
      <c r="H17" s="25"/>
      <c r="I17" s="25"/>
      <c r="J17" s="25"/>
      <c r="K17" s="25"/>
      <c r="L17" s="25"/>
      <c r="M17" s="48"/>
    </row>
    <row r="18" spans="1:13" ht="15">
      <c r="A18" s="134">
        <v>1.2</v>
      </c>
      <c r="B18" s="150" t="s">
        <v>25</v>
      </c>
      <c r="C18" s="136" t="s">
        <v>26</v>
      </c>
      <c r="D18" s="137">
        <v>0</v>
      </c>
      <c r="E18" s="138">
        <v>0</v>
      </c>
      <c r="F18" s="155">
        <f>E18*D18</f>
        <v>0</v>
      </c>
      <c r="G18" s="25"/>
      <c r="H18" s="25"/>
      <c r="I18" s="25"/>
      <c r="J18" s="25"/>
      <c r="K18" s="25"/>
      <c r="L18" s="25"/>
      <c r="M18" s="48"/>
    </row>
    <row r="19" spans="1:13" ht="15">
      <c r="A19" s="134">
        <v>1.2</v>
      </c>
      <c r="B19" s="150" t="s">
        <v>27</v>
      </c>
      <c r="C19" s="136" t="s">
        <v>26</v>
      </c>
      <c r="D19" s="137">
        <v>0</v>
      </c>
      <c r="E19" s="138">
        <v>0</v>
      </c>
      <c r="F19" s="155">
        <f>E19*D19</f>
        <v>0</v>
      </c>
      <c r="G19" s="25"/>
      <c r="H19" s="25"/>
      <c r="I19" s="25"/>
      <c r="J19" s="25"/>
      <c r="K19" s="25"/>
      <c r="L19" s="25"/>
      <c r="M19" s="48"/>
    </row>
    <row r="20" spans="1:13" ht="15">
      <c r="A20" s="134">
        <v>1.2</v>
      </c>
      <c r="B20" s="134" t="s">
        <v>28</v>
      </c>
      <c r="C20" s="136" t="s">
        <v>29</v>
      </c>
      <c r="D20" s="137">
        <v>1.5</v>
      </c>
      <c r="E20" s="138">
        <v>145000</v>
      </c>
      <c r="F20" s="155">
        <f>E20*D20</f>
        <v>217500</v>
      </c>
      <c r="G20" s="25"/>
      <c r="H20" s="25"/>
      <c r="I20" s="25"/>
      <c r="J20" s="25"/>
      <c r="K20" s="25"/>
      <c r="L20" s="25"/>
      <c r="M20" s="48"/>
    </row>
    <row r="21" spans="1:13" ht="15.75" thickBot="1">
      <c r="A21" s="134"/>
      <c r="B21" s="157" t="s">
        <v>30</v>
      </c>
      <c r="C21" s="136"/>
      <c r="D21" s="137"/>
      <c r="E21" s="138"/>
      <c r="F21" s="158">
        <f>SUM(F16:F20)</f>
        <v>1170000</v>
      </c>
      <c r="G21" s="26"/>
      <c r="H21" s="26"/>
      <c r="I21" s="26"/>
      <c r="J21" s="26"/>
      <c r="K21" s="26"/>
      <c r="L21" s="26"/>
      <c r="M21" s="49"/>
    </row>
    <row r="22" spans="1:13" ht="15.75" customHeight="1" thickBot="1">
      <c r="A22" s="413" t="s">
        <v>491</v>
      </c>
      <c r="B22" s="414"/>
      <c r="C22" s="414"/>
      <c r="D22" s="414"/>
      <c r="E22" s="415"/>
      <c r="F22" s="67">
        <f>F21+F14</f>
        <v>3140000</v>
      </c>
      <c r="G22" s="51"/>
      <c r="H22" s="51"/>
      <c r="I22" s="51"/>
      <c r="J22" s="51"/>
      <c r="K22" s="51"/>
      <c r="L22" s="51"/>
      <c r="M22" s="52"/>
    </row>
    <row r="23" spans="1:13" ht="55.5" customHeight="1" thickBot="1">
      <c r="A23" s="391" t="s">
        <v>382</v>
      </c>
      <c r="B23" s="392"/>
      <c r="C23" s="393"/>
      <c r="D23" s="393"/>
      <c r="E23" s="394"/>
      <c r="F23" s="395"/>
      <c r="G23" s="251"/>
      <c r="H23" s="251"/>
      <c r="I23" s="251"/>
      <c r="J23" s="251"/>
      <c r="K23" s="251"/>
      <c r="L23" s="251"/>
      <c r="M23" s="252"/>
    </row>
    <row r="24" spans="1:13" ht="26.25" customHeight="1">
      <c r="A24" s="134">
        <v>2.1</v>
      </c>
      <c r="B24" s="150" t="s">
        <v>21</v>
      </c>
      <c r="C24" s="136" t="s">
        <v>22</v>
      </c>
      <c r="D24" s="137">
        <v>44</v>
      </c>
      <c r="E24" s="138">
        <v>70000</v>
      </c>
      <c r="F24" s="155">
        <f>E24*D24</f>
        <v>3080000</v>
      </c>
      <c r="G24" s="27"/>
      <c r="H24" s="27"/>
      <c r="I24" s="27"/>
      <c r="J24" s="27"/>
      <c r="K24" s="27"/>
      <c r="L24" s="27"/>
      <c r="M24" s="50"/>
    </row>
    <row r="25" spans="1:13" ht="38.25" customHeight="1">
      <c r="A25" s="134">
        <v>2.1</v>
      </c>
      <c r="B25" s="150" t="s">
        <v>23</v>
      </c>
      <c r="C25" s="136" t="s">
        <v>24</v>
      </c>
      <c r="D25" s="137">
        <v>25</v>
      </c>
      <c r="E25" s="138">
        <v>4500</v>
      </c>
      <c r="F25" s="155">
        <f>E25*D25</f>
        <v>112500</v>
      </c>
      <c r="G25" s="25"/>
      <c r="H25" s="25"/>
      <c r="I25" s="25"/>
      <c r="J25" s="25"/>
      <c r="K25" s="25"/>
      <c r="L25" s="25"/>
      <c r="M25" s="48"/>
    </row>
    <row r="26" spans="1:13" ht="26.25" customHeight="1">
      <c r="A26" s="134">
        <v>2.1</v>
      </c>
      <c r="B26" s="150" t="s">
        <v>25</v>
      </c>
      <c r="C26" s="136" t="s">
        <v>26</v>
      </c>
      <c r="D26" s="137">
        <v>1</v>
      </c>
      <c r="E26" s="138">
        <v>700000</v>
      </c>
      <c r="F26" s="155">
        <f>E26*D26</f>
        <v>700000</v>
      </c>
      <c r="G26" s="25"/>
      <c r="H26" s="25"/>
      <c r="I26" s="25"/>
      <c r="J26" s="25"/>
      <c r="K26" s="25"/>
      <c r="L26" s="25"/>
      <c r="M26" s="48"/>
    </row>
    <row r="27" spans="1:13" ht="15">
      <c r="A27" s="134">
        <v>2.1</v>
      </c>
      <c r="B27" s="150" t="s">
        <v>27</v>
      </c>
      <c r="C27" s="136" t="s">
        <v>26</v>
      </c>
      <c r="D27" s="137">
        <v>1</v>
      </c>
      <c r="E27" s="138">
        <v>100000</v>
      </c>
      <c r="F27" s="155">
        <f>E27*D27</f>
        <v>100000</v>
      </c>
      <c r="G27" s="25"/>
      <c r="H27" s="25"/>
      <c r="I27" s="25"/>
      <c r="J27" s="25"/>
      <c r="K27" s="25"/>
      <c r="L27" s="25"/>
      <c r="M27" s="48"/>
    </row>
    <row r="28" spans="1:13" ht="15">
      <c r="A28" s="134">
        <v>2.1</v>
      </c>
      <c r="B28" s="134" t="s">
        <v>28</v>
      </c>
      <c r="C28" s="136" t="s">
        <v>29</v>
      </c>
      <c r="D28" s="137">
        <v>6</v>
      </c>
      <c r="E28" s="138">
        <v>145000</v>
      </c>
      <c r="F28" s="155">
        <f>E28*D28</f>
        <v>870000</v>
      </c>
      <c r="G28" s="26"/>
      <c r="H28" s="26"/>
      <c r="I28" s="26"/>
      <c r="J28" s="26"/>
      <c r="K28" s="26"/>
      <c r="L28" s="26"/>
      <c r="M28" s="49"/>
    </row>
    <row r="29" spans="1:13" ht="31.5" customHeight="1" thickBot="1">
      <c r="A29" s="134"/>
      <c r="B29" s="157" t="s">
        <v>30</v>
      </c>
      <c r="C29" s="136"/>
      <c r="D29" s="137"/>
      <c r="E29" s="138"/>
      <c r="F29" s="158">
        <f>SUM(F24:F28)</f>
        <v>4862500</v>
      </c>
      <c r="G29" s="251"/>
      <c r="H29" s="251"/>
      <c r="I29" s="251"/>
      <c r="J29" s="251"/>
      <c r="K29" s="251"/>
      <c r="L29" s="251"/>
      <c r="M29" s="252"/>
    </row>
    <row r="30" spans="1:13" ht="15.75" customHeight="1" thickBot="1">
      <c r="A30" s="413" t="s">
        <v>492</v>
      </c>
      <c r="B30" s="414"/>
      <c r="C30" s="414"/>
      <c r="D30" s="414"/>
      <c r="E30" s="415"/>
      <c r="F30" s="67">
        <f>F29</f>
        <v>4862500</v>
      </c>
      <c r="G30" s="51"/>
      <c r="H30" s="51"/>
      <c r="I30" s="51"/>
      <c r="J30" s="51"/>
      <c r="K30" s="51"/>
      <c r="L30" s="51"/>
      <c r="M30" s="52"/>
    </row>
    <row r="31" spans="1:13" ht="27" customHeight="1" thickBot="1">
      <c r="A31" s="391" t="s">
        <v>498</v>
      </c>
      <c r="B31" s="392"/>
      <c r="C31" s="393"/>
      <c r="D31" s="393"/>
      <c r="E31" s="394"/>
      <c r="F31" s="395"/>
      <c r="G31" s="251"/>
      <c r="H31" s="251"/>
      <c r="I31" s="251"/>
      <c r="J31" s="251"/>
      <c r="K31" s="251"/>
      <c r="L31" s="251"/>
      <c r="M31" s="252"/>
    </row>
    <row r="32" spans="1:13" ht="25.5" customHeight="1" thickBot="1">
      <c r="A32" s="12" t="s">
        <v>521</v>
      </c>
      <c r="B32" s="33"/>
      <c r="C32" s="27"/>
      <c r="D32" s="27"/>
      <c r="E32" s="37"/>
      <c r="F32" s="68"/>
      <c r="G32" s="27"/>
      <c r="H32" s="27"/>
      <c r="I32" s="27"/>
      <c r="J32" s="27"/>
      <c r="K32" s="27"/>
      <c r="L32" s="27"/>
      <c r="M32" s="50"/>
    </row>
    <row r="33" spans="1:13" ht="28.5" customHeight="1" thickBot="1">
      <c r="A33" s="15" t="s">
        <v>522</v>
      </c>
      <c r="B33" s="30"/>
      <c r="C33" s="25"/>
      <c r="D33" s="25"/>
      <c r="E33" s="35"/>
      <c r="F33" s="65"/>
      <c r="G33" s="25"/>
      <c r="H33" s="25"/>
      <c r="I33" s="25"/>
      <c r="J33" s="25"/>
      <c r="K33" s="25"/>
      <c r="L33" s="25"/>
      <c r="M33" s="48"/>
    </row>
    <row r="34" spans="1:13" ht="27" customHeight="1" thickBot="1">
      <c r="A34" s="15" t="s">
        <v>523</v>
      </c>
      <c r="B34" s="30"/>
      <c r="C34" s="25"/>
      <c r="D34" s="25"/>
      <c r="E34" s="35"/>
      <c r="F34" s="65"/>
      <c r="G34" s="25"/>
      <c r="H34" s="25"/>
      <c r="I34" s="25"/>
      <c r="J34" s="25"/>
      <c r="K34" s="25"/>
      <c r="L34" s="25"/>
      <c r="M34" s="48"/>
    </row>
    <row r="35" spans="1:13" ht="27" customHeight="1">
      <c r="A35" s="134">
        <v>2.1</v>
      </c>
      <c r="B35" s="150" t="s">
        <v>21</v>
      </c>
      <c r="C35" s="136" t="s">
        <v>22</v>
      </c>
      <c r="D35" s="137">
        <v>44</v>
      </c>
      <c r="E35" s="138">
        <v>70000</v>
      </c>
      <c r="F35" s="155">
        <f>E35*D35</f>
        <v>3080000</v>
      </c>
      <c r="G35" s="25"/>
      <c r="H35" s="25"/>
      <c r="I35" s="25"/>
      <c r="J35" s="25"/>
      <c r="K35" s="25"/>
      <c r="L35" s="25"/>
      <c r="M35" s="48"/>
    </row>
    <row r="36" spans="1:13" ht="15">
      <c r="A36" s="134">
        <v>2.1</v>
      </c>
      <c r="B36" s="150" t="s">
        <v>23</v>
      </c>
      <c r="C36" s="136" t="s">
        <v>24</v>
      </c>
      <c r="D36" s="137">
        <v>25</v>
      </c>
      <c r="E36" s="138">
        <v>4500</v>
      </c>
      <c r="F36" s="155">
        <f>E36*D36</f>
        <v>112500</v>
      </c>
      <c r="G36" s="25"/>
      <c r="H36" s="25"/>
      <c r="I36" s="25"/>
      <c r="J36" s="25"/>
      <c r="K36" s="25"/>
      <c r="L36" s="25"/>
      <c r="M36" s="48"/>
    </row>
    <row r="37" spans="1:13" ht="15.75" thickBot="1">
      <c r="A37" s="134">
        <v>2.1</v>
      </c>
      <c r="B37" s="150" t="s">
        <v>25</v>
      </c>
      <c r="C37" s="136" t="s">
        <v>26</v>
      </c>
      <c r="D37" s="137">
        <v>1</v>
      </c>
      <c r="E37" s="138">
        <v>700000</v>
      </c>
      <c r="F37" s="155">
        <f>E37*D37</f>
        <v>700000</v>
      </c>
      <c r="G37" s="26"/>
      <c r="H37" s="26"/>
      <c r="I37" s="26"/>
      <c r="J37" s="26"/>
      <c r="K37" s="26"/>
      <c r="L37" s="26"/>
      <c r="M37" s="49"/>
    </row>
    <row r="38" spans="1:13" ht="15.75" customHeight="1" thickBot="1">
      <c r="A38" s="134">
        <v>2.1</v>
      </c>
      <c r="B38" s="150" t="s">
        <v>27</v>
      </c>
      <c r="C38" s="136" t="s">
        <v>26</v>
      </c>
      <c r="D38" s="137">
        <v>1</v>
      </c>
      <c r="E38" s="138">
        <v>100000</v>
      </c>
      <c r="F38" s="155">
        <f>E38*D38</f>
        <v>100000</v>
      </c>
      <c r="G38" s="51"/>
      <c r="H38" s="51"/>
      <c r="I38" s="51"/>
      <c r="J38" s="51"/>
      <c r="K38" s="51"/>
      <c r="L38" s="51"/>
      <c r="M38" s="52"/>
    </row>
    <row r="39" spans="1:13" ht="15">
      <c r="A39" s="134">
        <v>2.1</v>
      </c>
      <c r="B39" s="134" t="s">
        <v>28</v>
      </c>
      <c r="C39" s="136" t="s">
        <v>29</v>
      </c>
      <c r="D39" s="137">
        <v>6</v>
      </c>
      <c r="E39" s="138">
        <v>145000</v>
      </c>
      <c r="F39" s="155">
        <f>E39*D39</f>
        <v>870000</v>
      </c>
      <c r="G39" s="27"/>
      <c r="H39" s="27"/>
      <c r="I39" s="27"/>
      <c r="J39" s="27"/>
      <c r="K39" s="27"/>
      <c r="L39" s="27"/>
      <c r="M39" s="50"/>
    </row>
    <row r="40" spans="1:13" ht="15.75" thickBot="1">
      <c r="A40" s="134"/>
      <c r="B40" s="157" t="s">
        <v>30</v>
      </c>
      <c r="C40" s="136"/>
      <c r="D40" s="137"/>
      <c r="E40" s="138"/>
      <c r="F40" s="158">
        <f>SUM(F35:F39)</f>
        <v>4862500</v>
      </c>
      <c r="G40" s="25"/>
      <c r="H40" s="25"/>
      <c r="I40" s="25"/>
      <c r="J40" s="25"/>
      <c r="K40" s="25"/>
      <c r="L40" s="25"/>
      <c r="M40" s="48"/>
    </row>
    <row r="41" spans="1:13" ht="23.25" thickBot="1">
      <c r="A41" s="15" t="s">
        <v>480</v>
      </c>
      <c r="B41" s="30"/>
      <c r="C41" s="25"/>
      <c r="D41" s="25"/>
      <c r="E41" s="35"/>
      <c r="F41" s="65"/>
      <c r="G41" s="25"/>
      <c r="H41" s="25"/>
      <c r="I41" s="25"/>
      <c r="J41" s="25"/>
      <c r="K41" s="25"/>
      <c r="L41" s="25"/>
      <c r="M41" s="48"/>
    </row>
    <row r="42" spans="1:13" ht="45.75" thickBot="1">
      <c r="A42" s="14" t="s">
        <v>481</v>
      </c>
      <c r="B42" s="31"/>
      <c r="C42" s="26"/>
      <c r="D42" s="26"/>
      <c r="E42" s="36"/>
      <c r="F42" s="66"/>
      <c r="G42" s="26"/>
      <c r="H42" s="26"/>
      <c r="I42" s="26"/>
      <c r="J42" s="26"/>
      <c r="K42" s="26"/>
      <c r="L42" s="26"/>
      <c r="M42" s="49"/>
    </row>
    <row r="43" spans="1:13" ht="15.75" customHeight="1" thickBot="1">
      <c r="A43" s="416" t="s">
        <v>494</v>
      </c>
      <c r="B43" s="417"/>
      <c r="C43" s="417"/>
      <c r="D43" s="417"/>
      <c r="E43" s="417"/>
      <c r="F43" s="67">
        <v>4</v>
      </c>
      <c r="G43" s="51"/>
      <c r="H43" s="51"/>
      <c r="I43" s="51"/>
      <c r="J43" s="51"/>
      <c r="K43" s="51"/>
      <c r="L43" s="51"/>
      <c r="M43" s="52"/>
    </row>
  </sheetData>
  <sheetProtection/>
  <mergeCells count="14">
    <mergeCell ref="A43:E43"/>
    <mergeCell ref="G3:M3"/>
    <mergeCell ref="H4:M4"/>
    <mergeCell ref="G4:G6"/>
    <mergeCell ref="H5:J5"/>
    <mergeCell ref="K5:M5"/>
    <mergeCell ref="A22:E22"/>
    <mergeCell ref="F3:F6"/>
    <mergeCell ref="A3:A6"/>
    <mergeCell ref="B3:B6"/>
    <mergeCell ref="C3:C6"/>
    <mergeCell ref="D3:D6"/>
    <mergeCell ref="E3:E6"/>
    <mergeCell ref="A30:E3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58"/>
  <sheetViews>
    <sheetView zoomScalePageLayoutView="0" workbookViewId="0" topLeftCell="A54">
      <pane ySplit="1650" topLeftCell="A7" activePane="bottomLeft" state="split"/>
      <selection pane="topLeft" activeCell="A1" sqref="A1:A16384"/>
      <selection pane="bottomLeft" activeCell="A19" sqref="A19"/>
    </sheetView>
  </sheetViews>
  <sheetFormatPr defaultColWidth="11.421875" defaultRowHeight="15"/>
  <cols>
    <col min="1" max="1" width="31.8515625" style="0" customWidth="1"/>
    <col min="2" max="2" width="24.421875" style="0" customWidth="1"/>
    <col min="3" max="3" width="0.13671875" style="0" customWidth="1"/>
    <col min="4" max="4" width="24.00390625" style="0" customWidth="1"/>
    <col min="5" max="5" width="24.140625" style="0" customWidth="1"/>
    <col min="6" max="6" width="20.28125" style="0" hidden="1" customWidth="1"/>
    <col min="7" max="7" width="20.28125" style="0" customWidth="1"/>
    <col min="8" max="8" width="24.140625" style="62" customWidth="1"/>
  </cols>
  <sheetData>
    <row r="1" ht="15.75">
      <c r="C1" s="13" t="s">
        <v>471</v>
      </c>
    </row>
    <row r="2" ht="15.75" thickBot="1"/>
    <row r="3" spans="1:8" ht="67.5">
      <c r="A3" s="1" t="s">
        <v>442</v>
      </c>
      <c r="B3" s="449" t="s">
        <v>444</v>
      </c>
      <c r="C3" s="4" t="s">
        <v>445</v>
      </c>
      <c r="D3" s="4" t="s">
        <v>447</v>
      </c>
      <c r="E3" s="452" t="s">
        <v>449</v>
      </c>
      <c r="F3" s="4" t="s">
        <v>450</v>
      </c>
      <c r="G3" s="4" t="s">
        <v>560</v>
      </c>
      <c r="H3" s="440" t="s">
        <v>495</v>
      </c>
    </row>
    <row r="4" spans="1:8" ht="90">
      <c r="A4" s="2" t="s">
        <v>443</v>
      </c>
      <c r="B4" s="450"/>
      <c r="C4" s="5" t="s">
        <v>446</v>
      </c>
      <c r="D4" s="5" t="s">
        <v>448</v>
      </c>
      <c r="E4" s="453"/>
      <c r="F4" s="5" t="s">
        <v>451</v>
      </c>
      <c r="G4" s="5"/>
      <c r="H4" s="441"/>
    </row>
    <row r="5" spans="1:8" ht="15.75" thickBot="1">
      <c r="A5" s="3"/>
      <c r="B5" s="451"/>
      <c r="C5" s="6"/>
      <c r="D5" s="6"/>
      <c r="E5" s="454"/>
      <c r="F5" s="7" t="s">
        <v>452</v>
      </c>
      <c r="G5" s="7"/>
      <c r="H5" s="442"/>
    </row>
    <row r="6" spans="1:8" ht="40.5" customHeight="1">
      <c r="A6" s="8" t="s">
        <v>453</v>
      </c>
      <c r="B6" s="472" t="s">
        <v>555</v>
      </c>
      <c r="C6" s="455" t="s">
        <v>553</v>
      </c>
      <c r="D6" s="455" t="s">
        <v>556</v>
      </c>
      <c r="E6" s="455" t="s">
        <v>557</v>
      </c>
      <c r="F6" s="458"/>
      <c r="G6" s="14"/>
      <c r="H6" s="443"/>
    </row>
    <row r="7" spans="1:8" ht="39.75" customHeight="1">
      <c r="A7" s="436" t="s">
        <v>554</v>
      </c>
      <c r="B7" s="473"/>
      <c r="C7" s="436"/>
      <c r="D7" s="436"/>
      <c r="E7" s="436"/>
      <c r="F7" s="459"/>
      <c r="G7" s="8"/>
      <c r="H7" s="444"/>
    </row>
    <row r="8" spans="1:8" ht="167.25" customHeight="1" thickBot="1">
      <c r="A8" s="437"/>
      <c r="B8" s="474"/>
      <c r="C8" s="437"/>
      <c r="D8" s="437"/>
      <c r="E8" s="437"/>
      <c r="F8" s="460"/>
      <c r="G8" s="12"/>
      <c r="H8" s="445"/>
    </row>
    <row r="9" spans="1:8" ht="15">
      <c r="A9" s="8" t="s">
        <v>454</v>
      </c>
      <c r="C9" s="9"/>
      <c r="E9" s="458" t="s">
        <v>404</v>
      </c>
      <c r="F9" s="461"/>
      <c r="G9" s="99"/>
      <c r="H9" s="443"/>
    </row>
    <row r="10" spans="1:8" ht="56.25">
      <c r="A10" s="8"/>
      <c r="B10" s="9" t="s">
        <v>509</v>
      </c>
      <c r="C10" s="9" t="s">
        <v>553</v>
      </c>
      <c r="D10" s="9" t="s">
        <v>510</v>
      </c>
      <c r="E10" s="459"/>
      <c r="F10" s="462"/>
      <c r="G10" s="100"/>
      <c r="H10" s="444"/>
    </row>
    <row r="11" spans="1:8" ht="22.5">
      <c r="A11" s="8"/>
      <c r="B11" s="9"/>
      <c r="C11" s="9"/>
      <c r="D11" s="9" t="s">
        <v>511</v>
      </c>
      <c r="E11" s="459"/>
      <c r="F11" s="462"/>
      <c r="G11" s="100"/>
      <c r="H11" s="444"/>
    </row>
    <row r="12" spans="1:8" ht="15">
      <c r="A12" s="8"/>
      <c r="B12" s="9"/>
      <c r="C12" s="9"/>
      <c r="D12" s="9"/>
      <c r="E12" s="459"/>
      <c r="F12" s="462"/>
      <c r="G12" s="100"/>
      <c r="H12" s="444"/>
    </row>
    <row r="13" spans="1:8" ht="15">
      <c r="A13" s="10"/>
      <c r="B13" s="11"/>
      <c r="C13" s="9"/>
      <c r="D13" s="9"/>
      <c r="E13" s="459"/>
      <c r="F13" s="462"/>
      <c r="G13" s="100"/>
      <c r="H13" s="444"/>
    </row>
    <row r="14" spans="1:8" ht="15">
      <c r="A14" s="10"/>
      <c r="B14" s="11"/>
      <c r="C14" s="9"/>
      <c r="D14" s="11"/>
      <c r="E14" s="459"/>
      <c r="F14" s="462"/>
      <c r="G14" s="100"/>
      <c r="H14" s="444"/>
    </row>
    <row r="15" spans="1:8" ht="15">
      <c r="A15" s="10"/>
      <c r="B15" s="11"/>
      <c r="C15" s="9"/>
      <c r="D15" s="11"/>
      <c r="E15" s="459"/>
      <c r="F15" s="462"/>
      <c r="G15" s="100"/>
      <c r="H15" s="444"/>
    </row>
    <row r="16" spans="1:8" ht="15">
      <c r="A16" s="10"/>
      <c r="B16" s="11"/>
      <c r="C16" s="9"/>
      <c r="D16" s="11"/>
      <c r="E16" s="459"/>
      <c r="F16" s="462"/>
      <c r="G16" s="100"/>
      <c r="H16" s="444"/>
    </row>
    <row r="17" spans="1:8" ht="15.75" thickBot="1">
      <c r="A17" s="10"/>
      <c r="B17" s="11"/>
      <c r="C17" s="9"/>
      <c r="D17" s="11"/>
      <c r="E17" s="459"/>
      <c r="F17" s="462"/>
      <c r="G17" s="100"/>
      <c r="H17" s="444"/>
    </row>
    <row r="18" spans="1:8" ht="15.75" thickBot="1">
      <c r="A18" s="463" t="s">
        <v>455</v>
      </c>
      <c r="B18" s="464"/>
      <c r="C18" s="464"/>
      <c r="D18" s="464"/>
      <c r="E18" s="464"/>
      <c r="F18" s="60">
        <v>1000000</v>
      </c>
      <c r="G18" s="112"/>
      <c r="H18" s="92"/>
    </row>
    <row r="19" spans="1:8" ht="45.75" customHeight="1" thickBot="1">
      <c r="A19" s="59" t="s">
        <v>4</v>
      </c>
      <c r="B19" s="80" t="s">
        <v>6</v>
      </c>
      <c r="C19" s="81"/>
      <c r="D19" s="82" t="s">
        <v>7</v>
      </c>
      <c r="E19" s="83" t="s">
        <v>5</v>
      </c>
      <c r="F19" s="91"/>
      <c r="G19" s="91" t="s">
        <v>385</v>
      </c>
      <c r="H19" s="93"/>
    </row>
    <row r="20" spans="1:8" ht="56.25">
      <c r="A20" s="98" t="s">
        <v>497</v>
      </c>
      <c r="B20" s="84" t="s">
        <v>383</v>
      </c>
      <c r="C20" s="78"/>
      <c r="D20" s="77" t="s">
        <v>503</v>
      </c>
      <c r="E20" s="85" t="s">
        <v>508</v>
      </c>
      <c r="F20" s="465">
        <v>1000000</v>
      </c>
      <c r="G20" s="9" t="s">
        <v>8</v>
      </c>
      <c r="H20" s="94"/>
    </row>
    <row r="21" spans="1:8" ht="67.5" customHeight="1">
      <c r="A21" s="77" t="s">
        <v>498</v>
      </c>
      <c r="B21" s="96" t="s">
        <v>174</v>
      </c>
      <c r="C21" s="79"/>
      <c r="D21" s="77" t="s">
        <v>504</v>
      </c>
      <c r="E21" s="85" t="s">
        <v>512</v>
      </c>
      <c r="F21" s="466"/>
      <c r="G21" s="101"/>
      <c r="H21" s="94"/>
    </row>
    <row r="22" spans="1:8" ht="77.25" customHeight="1">
      <c r="A22" s="77" t="s">
        <v>499</v>
      </c>
      <c r="B22" s="96" t="s">
        <v>501</v>
      </c>
      <c r="C22" s="79"/>
      <c r="D22" s="77" t="s">
        <v>505</v>
      </c>
      <c r="E22" s="85" t="s">
        <v>513</v>
      </c>
      <c r="F22" s="466"/>
      <c r="G22" s="101"/>
      <c r="H22" s="94"/>
    </row>
    <row r="23" spans="1:8" ht="106.5" customHeight="1">
      <c r="A23" s="77" t="s">
        <v>530</v>
      </c>
      <c r="B23" s="96" t="s">
        <v>502</v>
      </c>
      <c r="C23" s="79"/>
      <c r="D23" s="77" t="s">
        <v>506</v>
      </c>
      <c r="E23" s="85" t="s">
        <v>514</v>
      </c>
      <c r="F23" s="466"/>
      <c r="G23" s="101"/>
      <c r="H23" s="94"/>
    </row>
    <row r="24" spans="1:8" ht="82.5" customHeight="1" thickBot="1">
      <c r="A24" s="77" t="s">
        <v>533</v>
      </c>
      <c r="B24" s="97" t="s">
        <v>208</v>
      </c>
      <c r="C24" s="86"/>
      <c r="D24" s="87" t="s">
        <v>507</v>
      </c>
      <c r="E24" s="88" t="s">
        <v>515</v>
      </c>
      <c r="F24" s="466"/>
      <c r="G24" s="101" t="s">
        <v>186</v>
      </c>
      <c r="H24" s="95"/>
    </row>
    <row r="25" spans="6:8" ht="15.75" thickBot="1">
      <c r="F25" s="467"/>
      <c r="G25" s="102"/>
      <c r="H25" s="90"/>
    </row>
    <row r="26" spans="1:8" ht="15.75" thickBot="1">
      <c r="A26" s="468" t="s">
        <v>456</v>
      </c>
      <c r="B26" s="469"/>
      <c r="C26" s="469"/>
      <c r="D26" s="469"/>
      <c r="E26" s="470"/>
      <c r="F26" s="471"/>
      <c r="G26" s="103"/>
      <c r="H26" s="69"/>
    </row>
    <row r="27" spans="1:8" ht="15.75" thickBot="1">
      <c r="A27" s="438" t="s">
        <v>496</v>
      </c>
      <c r="B27" s="439"/>
      <c r="C27" s="439"/>
      <c r="D27" s="439"/>
      <c r="E27" s="439"/>
      <c r="F27" s="446"/>
      <c r="G27" s="105"/>
      <c r="H27" s="70"/>
    </row>
    <row r="28" spans="1:8" ht="116.25" customHeight="1">
      <c r="A28" s="14" t="s">
        <v>558</v>
      </c>
      <c r="B28" s="55" t="s">
        <v>562</v>
      </c>
      <c r="C28" s="58"/>
      <c r="D28" s="55" t="s">
        <v>561</v>
      </c>
      <c r="E28" s="14" t="s">
        <v>559</v>
      </c>
      <c r="F28" s="447">
        <f>BCMercadeo!F22</f>
        <v>3140000</v>
      </c>
      <c r="G28" s="106" t="s">
        <v>0</v>
      </c>
      <c r="H28" s="73">
        <f>BCMercadeo!F8</f>
        <v>0</v>
      </c>
    </row>
    <row r="29" spans="1:8" ht="44.25" customHeight="1" thickBot="1">
      <c r="A29" s="17" t="s">
        <v>3</v>
      </c>
      <c r="B29" s="9" t="s">
        <v>2</v>
      </c>
      <c r="C29" s="16"/>
      <c r="D29" s="9" t="s">
        <v>517</v>
      </c>
      <c r="E29" s="8" t="s">
        <v>1</v>
      </c>
      <c r="F29" s="448"/>
      <c r="G29" s="107" t="s">
        <v>384</v>
      </c>
      <c r="H29" s="71">
        <f>BCMercadeo!F11</f>
        <v>700000</v>
      </c>
    </row>
    <row r="30" spans="1:8" ht="14.25" customHeight="1" thickBot="1">
      <c r="A30" s="438" t="s">
        <v>497</v>
      </c>
      <c r="B30" s="439"/>
      <c r="C30" s="439"/>
      <c r="D30" s="439"/>
      <c r="E30" s="439"/>
      <c r="F30" s="446"/>
      <c r="G30" s="7"/>
      <c r="H30" s="72"/>
    </row>
    <row r="31" spans="1:8" ht="68.25" thickBot="1">
      <c r="A31" s="8" t="s">
        <v>518</v>
      </c>
      <c r="B31" s="15" t="s">
        <v>9</v>
      </c>
      <c r="C31" s="20"/>
      <c r="D31" s="9" t="s">
        <v>541</v>
      </c>
      <c r="E31" s="14" t="s">
        <v>386</v>
      </c>
      <c r="F31" s="9"/>
      <c r="G31" s="297" t="s">
        <v>387</v>
      </c>
      <c r="H31" s="71">
        <f>BCMercadeo!F24</f>
        <v>3080000</v>
      </c>
    </row>
    <row r="32" spans="1:8" ht="57" thickBot="1">
      <c r="A32" s="8" t="s">
        <v>519</v>
      </c>
      <c r="B32" s="15" t="s">
        <v>516</v>
      </c>
      <c r="C32" s="21"/>
      <c r="D32" s="15" t="s">
        <v>390</v>
      </c>
      <c r="E32" s="15" t="s">
        <v>388</v>
      </c>
      <c r="F32" s="9"/>
      <c r="G32" s="9" t="s">
        <v>389</v>
      </c>
      <c r="H32" s="71">
        <f>BCMercadeo!F25</f>
        <v>112500</v>
      </c>
    </row>
    <row r="33" spans="1:8" ht="80.25" customHeight="1" thickBot="1">
      <c r="A33" s="8" t="s">
        <v>520</v>
      </c>
      <c r="B33" s="15" t="s">
        <v>539</v>
      </c>
      <c r="C33" s="20"/>
      <c r="D33" s="15" t="s">
        <v>391</v>
      </c>
      <c r="E33" s="14" t="s">
        <v>549</v>
      </c>
      <c r="F33" s="9"/>
      <c r="G33" s="9" t="s">
        <v>392</v>
      </c>
      <c r="H33" s="71">
        <f>BCMercadeo!F26</f>
        <v>700000</v>
      </c>
    </row>
    <row r="34" spans="1:8" ht="139.5" customHeight="1" thickBot="1">
      <c r="A34" s="8" t="s">
        <v>393</v>
      </c>
      <c r="B34" s="108" t="s">
        <v>540</v>
      </c>
      <c r="C34" s="21"/>
      <c r="D34" s="15" t="s">
        <v>395</v>
      </c>
      <c r="E34" s="15" t="s">
        <v>394</v>
      </c>
      <c r="F34" s="9"/>
      <c r="G34" s="9" t="s">
        <v>396</v>
      </c>
      <c r="H34" s="71">
        <f>BCMercadeo!F27</f>
        <v>100000</v>
      </c>
    </row>
    <row r="35" spans="1:8" ht="66" customHeight="1" thickBot="1">
      <c r="A35" s="8" t="s">
        <v>397</v>
      </c>
      <c r="B35" s="108" t="s">
        <v>398</v>
      </c>
      <c r="C35" s="21"/>
      <c r="D35" s="53" t="s">
        <v>399</v>
      </c>
      <c r="E35" s="14" t="s">
        <v>400</v>
      </c>
      <c r="F35" s="9"/>
      <c r="G35" s="9" t="s">
        <v>401</v>
      </c>
      <c r="H35" s="71"/>
    </row>
    <row r="36" spans="1:8" ht="122.25" customHeight="1" thickBot="1">
      <c r="A36" s="8" t="s">
        <v>402</v>
      </c>
      <c r="B36" s="15" t="s">
        <v>403</v>
      </c>
      <c r="C36" s="20"/>
      <c r="D36" s="53" t="s">
        <v>542</v>
      </c>
      <c r="E36" s="14" t="s">
        <v>550</v>
      </c>
      <c r="F36" s="9"/>
      <c r="G36" s="9" t="s">
        <v>405</v>
      </c>
      <c r="H36" s="71"/>
    </row>
    <row r="37" spans="1:8" ht="114" customHeight="1" thickBot="1">
      <c r="A37" s="8" t="s">
        <v>526</v>
      </c>
      <c r="B37" s="404" t="s">
        <v>435</v>
      </c>
      <c r="C37" s="21"/>
      <c r="D37" s="405" t="s">
        <v>429</v>
      </c>
      <c r="E37" s="15" t="s">
        <v>550</v>
      </c>
      <c r="F37" s="9"/>
      <c r="G37" s="9"/>
      <c r="H37" s="71">
        <f>BCMercadeo!F28</f>
        <v>870000</v>
      </c>
    </row>
    <row r="38" spans="1:8" ht="14.25" customHeight="1" thickBot="1">
      <c r="A38" s="438" t="s">
        <v>498</v>
      </c>
      <c r="B38" s="439"/>
      <c r="C38" s="439"/>
      <c r="D38" s="439"/>
      <c r="E38" s="439"/>
      <c r="F38" s="439"/>
      <c r="G38" s="104"/>
      <c r="H38" s="74"/>
    </row>
    <row r="39" spans="1:8" ht="170.25" customHeight="1" thickBot="1">
      <c r="A39" s="8" t="s">
        <v>521</v>
      </c>
      <c r="B39" s="12" t="s">
        <v>431</v>
      </c>
      <c r="C39" s="21"/>
      <c r="D39" s="59" t="s">
        <v>432</v>
      </c>
      <c r="E39" s="8" t="s">
        <v>433</v>
      </c>
      <c r="F39" s="56"/>
      <c r="G39" s="8" t="s">
        <v>430</v>
      </c>
      <c r="H39" s="73">
        <f>BCMercadeo!F32</f>
        <v>0</v>
      </c>
    </row>
    <row r="40" spans="1:8" ht="136.5" customHeight="1" thickBot="1">
      <c r="A40" s="8" t="s">
        <v>522</v>
      </c>
      <c r="B40" s="15" t="s">
        <v>436</v>
      </c>
      <c r="C40" s="20"/>
      <c r="D40" s="53" t="s">
        <v>437</v>
      </c>
      <c r="E40" s="14" t="s">
        <v>433</v>
      </c>
      <c r="F40" s="56"/>
      <c r="G40" s="14" t="s">
        <v>434</v>
      </c>
      <c r="H40" s="73">
        <f>BCMercadeo!F33</f>
        <v>0</v>
      </c>
    </row>
    <row r="41" spans="1:8" ht="113.25" customHeight="1" thickBot="1">
      <c r="A41" s="12" t="s">
        <v>523</v>
      </c>
      <c r="B41" s="15" t="s">
        <v>435</v>
      </c>
      <c r="C41" s="20"/>
      <c r="D41" s="53" t="s">
        <v>543</v>
      </c>
      <c r="E41" s="14" t="s">
        <v>438</v>
      </c>
      <c r="F41" s="56"/>
      <c r="G41" s="14" t="s">
        <v>439</v>
      </c>
      <c r="H41" s="73">
        <f>BCMercadeo!F34</f>
        <v>0</v>
      </c>
    </row>
    <row r="42" spans="1:8" s="403" customFormat="1" ht="67.5" customHeight="1" thickBot="1">
      <c r="A42" s="396" t="s">
        <v>524</v>
      </c>
      <c r="B42" s="397" t="s">
        <v>435</v>
      </c>
      <c r="C42" s="398"/>
      <c r="D42" s="399" t="s">
        <v>543</v>
      </c>
      <c r="E42" s="400" t="s">
        <v>440</v>
      </c>
      <c r="F42" s="401"/>
      <c r="G42" s="14" t="s">
        <v>441</v>
      </c>
      <c r="H42" s="402">
        <f>BCMercadeo!F36</f>
        <v>112500</v>
      </c>
    </row>
    <row r="43" spans="1:8" ht="90.75" thickBot="1">
      <c r="A43" s="8" t="s">
        <v>525</v>
      </c>
      <c r="B43" s="15" t="s">
        <v>207</v>
      </c>
      <c r="C43" s="76"/>
      <c r="D43" s="53" t="s">
        <v>500</v>
      </c>
      <c r="E43" s="14" t="s">
        <v>170</v>
      </c>
      <c r="F43" s="56"/>
      <c r="G43" s="14" t="s">
        <v>171</v>
      </c>
      <c r="H43" s="73"/>
    </row>
    <row r="44" spans="1:8" ht="117.75" customHeight="1" thickBot="1">
      <c r="A44" s="23" t="s">
        <v>527</v>
      </c>
      <c r="B44" s="15" t="s">
        <v>207</v>
      </c>
      <c r="C44" s="76"/>
      <c r="D44" s="53" t="s">
        <v>500</v>
      </c>
      <c r="E44" s="14" t="s">
        <v>172</v>
      </c>
      <c r="F44" s="56"/>
      <c r="G44" s="14" t="s">
        <v>173</v>
      </c>
      <c r="H44" s="73"/>
    </row>
    <row r="45" spans="1:8" ht="15.75" thickBot="1">
      <c r="A45" s="438" t="s">
        <v>499</v>
      </c>
      <c r="B45" s="439"/>
      <c r="C45" s="439"/>
      <c r="D45" s="439"/>
      <c r="E45" s="439"/>
      <c r="F45" s="439"/>
      <c r="G45" s="104"/>
      <c r="H45" s="74"/>
    </row>
    <row r="46" spans="1:8" ht="109.5" customHeight="1" thickBot="1">
      <c r="A46" s="12" t="s">
        <v>528</v>
      </c>
      <c r="B46" s="12" t="s">
        <v>436</v>
      </c>
      <c r="C46" s="21"/>
      <c r="D46" s="23" t="s">
        <v>544</v>
      </c>
      <c r="E46" s="8" t="s">
        <v>551</v>
      </c>
      <c r="F46" s="5"/>
      <c r="G46" s="8" t="s">
        <v>175</v>
      </c>
      <c r="H46" s="73">
        <f>BCMercadeo!F39</f>
        <v>870000</v>
      </c>
    </row>
    <row r="47" spans="1:8" ht="94.5" customHeight="1" thickBot="1">
      <c r="A47" s="12" t="s">
        <v>529</v>
      </c>
      <c r="B47" s="15" t="s">
        <v>436</v>
      </c>
      <c r="C47" s="20"/>
      <c r="D47" s="23" t="s">
        <v>544</v>
      </c>
      <c r="E47" s="8" t="s">
        <v>551</v>
      </c>
      <c r="F47" s="56"/>
      <c r="G47" s="8" t="s">
        <v>176</v>
      </c>
      <c r="H47" s="73">
        <f>BCMercadeo!F40</f>
        <v>4862500</v>
      </c>
    </row>
    <row r="48" spans="1:7" ht="15.75" thickBot="1">
      <c r="A48" s="438" t="s">
        <v>530</v>
      </c>
      <c r="B48" s="439"/>
      <c r="C48" s="439"/>
      <c r="D48" s="439"/>
      <c r="E48" s="439"/>
      <c r="F48" s="439"/>
      <c r="G48" s="113"/>
    </row>
    <row r="49" spans="1:8" ht="124.5" thickBot="1">
      <c r="A49" s="15" t="s">
        <v>531</v>
      </c>
      <c r="B49" s="14" t="s">
        <v>207</v>
      </c>
      <c r="C49" s="76"/>
      <c r="D49" s="109" t="s">
        <v>177</v>
      </c>
      <c r="E49" s="14" t="s">
        <v>178</v>
      </c>
      <c r="F49" s="89"/>
      <c r="G49" s="89"/>
      <c r="H49" s="73"/>
    </row>
    <row r="50" spans="1:8" ht="90.75" thickBot="1">
      <c r="A50" s="12" t="s">
        <v>179</v>
      </c>
      <c r="B50" s="14" t="s">
        <v>207</v>
      </c>
      <c r="C50" s="76"/>
      <c r="D50" s="53" t="s">
        <v>500</v>
      </c>
      <c r="E50" s="14" t="s">
        <v>180</v>
      </c>
      <c r="F50" s="56"/>
      <c r="G50" s="56"/>
      <c r="H50" s="73"/>
    </row>
    <row r="51" spans="1:8" ht="102" customHeight="1" thickBot="1">
      <c r="A51" s="12" t="s">
        <v>532</v>
      </c>
      <c r="B51" s="14" t="s">
        <v>207</v>
      </c>
      <c r="C51" s="20"/>
      <c r="D51" s="54" t="s">
        <v>500</v>
      </c>
      <c r="E51" s="15" t="s">
        <v>181</v>
      </c>
      <c r="F51" s="57"/>
      <c r="G51" s="57"/>
      <c r="H51" s="75"/>
    </row>
    <row r="52" spans="1:7" ht="15.75" thickBot="1">
      <c r="A52" s="456" t="s">
        <v>182</v>
      </c>
      <c r="B52" s="457"/>
      <c r="C52" s="457"/>
      <c r="D52" s="457"/>
      <c r="E52" s="457"/>
      <c r="F52" s="457"/>
      <c r="G52" s="113"/>
    </row>
    <row r="53" spans="1:8" ht="116.25" customHeight="1" thickBot="1">
      <c r="A53" s="15" t="s">
        <v>534</v>
      </c>
      <c r="B53" s="14" t="s">
        <v>207</v>
      </c>
      <c r="C53" s="76"/>
      <c r="D53" s="109" t="s">
        <v>543</v>
      </c>
      <c r="E53" s="14" t="s">
        <v>183</v>
      </c>
      <c r="F53" s="89"/>
      <c r="G53" s="14" t="s">
        <v>184</v>
      </c>
      <c r="H53" s="73"/>
    </row>
    <row r="54" spans="1:8" ht="72" customHeight="1" thickBot="1">
      <c r="A54" s="12" t="s">
        <v>535</v>
      </c>
      <c r="B54" s="14" t="s">
        <v>207</v>
      </c>
      <c r="C54" s="76"/>
      <c r="D54" s="53" t="s">
        <v>189</v>
      </c>
      <c r="E54" s="14" t="s">
        <v>552</v>
      </c>
      <c r="F54" s="56"/>
      <c r="G54" s="53" t="s">
        <v>185</v>
      </c>
      <c r="H54" s="73"/>
    </row>
    <row r="55" spans="1:8" ht="117.75" customHeight="1" thickBot="1">
      <c r="A55" s="12" t="s">
        <v>187</v>
      </c>
      <c r="B55" s="14" t="s">
        <v>207</v>
      </c>
      <c r="C55" s="76"/>
      <c r="D55" s="53" t="s">
        <v>189</v>
      </c>
      <c r="E55" s="14" t="s">
        <v>552</v>
      </c>
      <c r="F55" s="56"/>
      <c r="G55" s="14" t="s">
        <v>546</v>
      </c>
      <c r="H55" s="73"/>
    </row>
    <row r="56" spans="1:8" ht="129.75" customHeight="1" thickBot="1">
      <c r="A56" s="12" t="s">
        <v>536</v>
      </c>
      <c r="B56" s="14" t="s">
        <v>207</v>
      </c>
      <c r="C56" s="76"/>
      <c r="D56" s="53" t="s">
        <v>189</v>
      </c>
      <c r="E56" s="14" t="s">
        <v>188</v>
      </c>
      <c r="F56" s="56"/>
      <c r="G56" s="14" t="s">
        <v>547</v>
      </c>
      <c r="H56" s="73"/>
    </row>
    <row r="57" spans="1:8" ht="122.25" customHeight="1" thickBot="1">
      <c r="A57" s="12" t="s">
        <v>537</v>
      </c>
      <c r="B57" s="14" t="s">
        <v>207</v>
      </c>
      <c r="C57" s="76"/>
      <c r="D57" s="53" t="s">
        <v>548</v>
      </c>
      <c r="E57" s="14" t="s">
        <v>552</v>
      </c>
      <c r="F57" s="56"/>
      <c r="G57" s="56"/>
      <c r="H57" s="73"/>
    </row>
    <row r="58" spans="1:8" ht="118.5" customHeight="1" thickBot="1">
      <c r="A58" s="12" t="s">
        <v>538</v>
      </c>
      <c r="B58" s="14" t="s">
        <v>207</v>
      </c>
      <c r="C58" s="20"/>
      <c r="D58" s="54" t="s">
        <v>545</v>
      </c>
      <c r="E58" s="14" t="s">
        <v>552</v>
      </c>
      <c r="F58" s="57"/>
      <c r="G58" s="57"/>
      <c r="H58" s="75"/>
    </row>
  </sheetData>
  <sheetProtection/>
  <mergeCells count="23">
    <mergeCell ref="A30:F30"/>
    <mergeCell ref="B6:B8"/>
    <mergeCell ref="C6:C8"/>
    <mergeCell ref="E3:E5"/>
    <mergeCell ref="E6:E8"/>
    <mergeCell ref="D6:D8"/>
    <mergeCell ref="A52:F52"/>
    <mergeCell ref="F6:F8"/>
    <mergeCell ref="E9:E17"/>
    <mergeCell ref="F9:F17"/>
    <mergeCell ref="A18:E18"/>
    <mergeCell ref="F20:F25"/>
    <mergeCell ref="A26:F26"/>
    <mergeCell ref="A7:A8"/>
    <mergeCell ref="A48:F48"/>
    <mergeCell ref="A45:F45"/>
    <mergeCell ref="H3:H5"/>
    <mergeCell ref="H6:H8"/>
    <mergeCell ref="H9:H17"/>
    <mergeCell ref="A38:F38"/>
    <mergeCell ref="A27:F27"/>
    <mergeCell ref="F28:F29"/>
    <mergeCell ref="B3:B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72"/>
  <sheetViews>
    <sheetView zoomScalePageLayoutView="0" workbookViewId="0" topLeftCell="A1">
      <selection activeCell="F65" sqref="F65"/>
    </sheetView>
  </sheetViews>
  <sheetFormatPr defaultColWidth="11.57421875" defaultRowHeight="15"/>
  <cols>
    <col min="1" max="1" width="8.00390625" style="171" customWidth="1"/>
    <col min="2" max="2" width="44.57421875" style="115" customWidth="1"/>
    <col min="3" max="3" width="8.421875" style="115" customWidth="1"/>
    <col min="4" max="4" width="6.00390625" style="115" customWidth="1"/>
    <col min="5" max="5" width="9.00390625" style="115" customWidth="1"/>
    <col min="6" max="6" width="11.7109375" style="115" customWidth="1"/>
    <col min="7" max="7" width="11.8515625" style="115" customWidth="1"/>
    <col min="8" max="8" width="13.00390625" style="115" customWidth="1"/>
    <col min="9" max="10" width="12.57421875" style="115" customWidth="1"/>
    <col min="11" max="11" width="8.8515625" style="115" customWidth="1"/>
    <col min="12" max="12" width="29.7109375" style="115" hidden="1" customWidth="1"/>
    <col min="13" max="14" width="11.57421875" style="115" hidden="1" customWidth="1"/>
    <col min="15" max="15" width="36.7109375" style="115" hidden="1" customWidth="1"/>
    <col min="16" max="16384" width="11.57421875" style="115" customWidth="1"/>
  </cols>
  <sheetData>
    <row r="1" spans="1:9" ht="15.75">
      <c r="A1" s="114" t="s">
        <v>10</v>
      </c>
      <c r="E1" s="116"/>
      <c r="G1" s="117" t="s">
        <v>11</v>
      </c>
      <c r="H1" s="118"/>
      <c r="I1" s="119"/>
    </row>
    <row r="2" spans="1:10" ht="11.25">
      <c r="A2" s="120"/>
      <c r="E2" s="116"/>
      <c r="G2" s="489"/>
      <c r="H2" s="490"/>
      <c r="I2" s="491"/>
      <c r="J2" s="121"/>
    </row>
    <row r="3" spans="1:6" ht="11.25">
      <c r="A3" s="120"/>
      <c r="E3" s="116"/>
      <c r="F3" s="122"/>
    </row>
    <row r="4" spans="1:6" ht="15.75" customHeight="1">
      <c r="A4" s="115"/>
      <c r="B4" s="120"/>
      <c r="E4" s="123"/>
      <c r="F4" s="124"/>
    </row>
    <row r="5" spans="1:17" ht="11.25" customHeight="1" thickBot="1">
      <c r="A5" s="492" t="s">
        <v>12</v>
      </c>
      <c r="B5" s="493" t="s">
        <v>13</v>
      </c>
      <c r="C5" s="493" t="s">
        <v>14</v>
      </c>
      <c r="D5" s="493" t="s">
        <v>15</v>
      </c>
      <c r="E5" s="493" t="s">
        <v>16</v>
      </c>
      <c r="F5" s="492" t="s">
        <v>17</v>
      </c>
      <c r="G5" s="475" t="s">
        <v>463</v>
      </c>
      <c r="H5" s="476"/>
      <c r="I5" s="476"/>
      <c r="J5" s="476"/>
      <c r="K5" s="476"/>
      <c r="L5" s="476"/>
      <c r="M5" s="476"/>
      <c r="N5" s="125"/>
      <c r="O5" s="126"/>
      <c r="P5" s="127"/>
      <c r="Q5" s="128"/>
    </row>
    <row r="6" spans="1:17" ht="10.5" customHeight="1" thickBot="1">
      <c r="A6" s="492"/>
      <c r="B6" s="493"/>
      <c r="C6" s="493"/>
      <c r="D6" s="493"/>
      <c r="E6" s="493"/>
      <c r="F6" s="492"/>
      <c r="G6" s="477" t="s">
        <v>465</v>
      </c>
      <c r="H6" s="480" t="s">
        <v>464</v>
      </c>
      <c r="I6" s="481"/>
      <c r="J6" s="481"/>
      <c r="K6" s="481"/>
      <c r="L6" s="481"/>
      <c r="M6" s="481"/>
      <c r="N6" s="129"/>
      <c r="O6" s="130"/>
      <c r="P6" s="131"/>
      <c r="Q6" s="132"/>
    </row>
    <row r="7" spans="1:17" ht="23.25" customHeight="1" thickBot="1">
      <c r="A7" s="492"/>
      <c r="B7" s="493"/>
      <c r="C7" s="493"/>
      <c r="D7" s="493"/>
      <c r="E7" s="493"/>
      <c r="F7" s="492"/>
      <c r="G7" s="478"/>
      <c r="H7" s="482" t="s">
        <v>466</v>
      </c>
      <c r="I7" s="483"/>
      <c r="J7" s="484"/>
      <c r="K7" s="485" t="s">
        <v>467</v>
      </c>
      <c r="L7" s="486"/>
      <c r="M7" s="486"/>
      <c r="N7" s="129"/>
      <c r="O7" s="130"/>
      <c r="P7" s="131"/>
      <c r="Q7" s="133"/>
    </row>
    <row r="8" spans="1:19" s="149" customFormat="1" ht="45">
      <c r="A8" s="134">
        <v>1</v>
      </c>
      <c r="B8" s="135" t="s">
        <v>18</v>
      </c>
      <c r="C8" s="136"/>
      <c r="D8" s="137"/>
      <c r="E8" s="138"/>
      <c r="F8" s="139"/>
      <c r="G8" s="479"/>
      <c r="H8" s="140" t="s">
        <v>468</v>
      </c>
      <c r="I8" s="141" t="s">
        <v>469</v>
      </c>
      <c r="J8" s="142" t="s">
        <v>470</v>
      </c>
      <c r="K8" s="143" t="s">
        <v>468</v>
      </c>
      <c r="L8" s="144" t="s">
        <v>469</v>
      </c>
      <c r="M8" s="145" t="s">
        <v>470</v>
      </c>
      <c r="N8" s="146" t="s">
        <v>19</v>
      </c>
      <c r="O8" s="147" t="str">
        <f>L8&amp;" "&amp;M8</f>
        <v>BENEFICIARIOS OTRAS</v>
      </c>
      <c r="P8" s="148" t="s">
        <v>469</v>
      </c>
      <c r="Q8" s="143" t="s">
        <v>470</v>
      </c>
      <c r="R8" s="115"/>
      <c r="S8" s="115"/>
    </row>
    <row r="9" spans="1:19" s="149" customFormat="1" ht="15">
      <c r="A9" s="134">
        <v>1.1</v>
      </c>
      <c r="B9" s="150" t="s">
        <v>20</v>
      </c>
      <c r="C9" s="136"/>
      <c r="D9" s="115"/>
      <c r="E9" s="115"/>
      <c r="F9" s="115"/>
      <c r="G9" s="28"/>
      <c r="H9" s="42"/>
      <c r="I9" s="43"/>
      <c r="J9" s="29"/>
      <c r="K9" s="151"/>
      <c r="L9" s="152"/>
      <c r="M9" s="153"/>
      <c r="N9" s="154"/>
      <c r="O9" s="154"/>
      <c r="P9" s="154"/>
      <c r="Q9" s="154"/>
      <c r="R9" s="115"/>
      <c r="S9" s="115"/>
    </row>
    <row r="10" spans="1:19" s="149" customFormat="1" ht="11.25">
      <c r="A10" s="134">
        <v>1.1</v>
      </c>
      <c r="B10" s="150" t="s">
        <v>21</v>
      </c>
      <c r="C10" s="136" t="s">
        <v>22</v>
      </c>
      <c r="D10" s="137">
        <v>10</v>
      </c>
      <c r="E10" s="138">
        <v>70000</v>
      </c>
      <c r="F10" s="155">
        <f>E10*D10</f>
        <v>700000</v>
      </c>
      <c r="G10" s="155"/>
      <c r="H10" s="155"/>
      <c r="I10" s="155"/>
      <c r="J10" s="155"/>
      <c r="K10" s="156"/>
      <c r="L10" s="154"/>
      <c r="M10" s="154"/>
      <c r="N10" s="154"/>
      <c r="O10" s="154"/>
      <c r="P10" s="154"/>
      <c r="Q10" s="154"/>
      <c r="R10" s="115"/>
      <c r="S10" s="115"/>
    </row>
    <row r="11" spans="1:19" s="149" customFormat="1" ht="11.25">
      <c r="A11" s="134">
        <v>1.1</v>
      </c>
      <c r="B11" s="150" t="s">
        <v>23</v>
      </c>
      <c r="C11" s="136" t="s">
        <v>24</v>
      </c>
      <c r="D11" s="137">
        <v>25</v>
      </c>
      <c r="E11" s="138">
        <v>4500</v>
      </c>
      <c r="F11" s="155">
        <f>E11*D11</f>
        <v>112500</v>
      </c>
      <c r="G11" s="155"/>
      <c r="H11" s="155"/>
      <c r="I11" s="155"/>
      <c r="J11" s="155"/>
      <c r="K11" s="156"/>
      <c r="L11" s="154"/>
      <c r="M11" s="154"/>
      <c r="N11" s="154"/>
      <c r="O11" s="154"/>
      <c r="P11" s="154"/>
      <c r="Q11" s="154"/>
      <c r="R11" s="115"/>
      <c r="S11" s="115"/>
    </row>
    <row r="12" spans="1:19" s="149" customFormat="1" ht="11.25">
      <c r="A12" s="134">
        <v>1.1</v>
      </c>
      <c r="B12" s="150" t="s">
        <v>25</v>
      </c>
      <c r="C12" s="136" t="s">
        <v>26</v>
      </c>
      <c r="D12" s="137">
        <v>1</v>
      </c>
      <c r="E12" s="138">
        <v>700000</v>
      </c>
      <c r="F12" s="155">
        <f>E12*D12</f>
        <v>700000</v>
      </c>
      <c r="G12" s="155"/>
      <c r="H12" s="155"/>
      <c r="I12" s="155"/>
      <c r="J12" s="155"/>
      <c r="K12" s="156"/>
      <c r="L12" s="154"/>
      <c r="M12" s="154"/>
      <c r="N12" s="154"/>
      <c r="O12" s="154"/>
      <c r="P12" s="154"/>
      <c r="Q12" s="154"/>
      <c r="R12" s="115"/>
      <c r="S12" s="115"/>
    </row>
    <row r="13" spans="1:19" s="149" customFormat="1" ht="11.25">
      <c r="A13" s="134">
        <v>1.1</v>
      </c>
      <c r="B13" s="150" t="s">
        <v>27</v>
      </c>
      <c r="C13" s="136" t="s">
        <v>26</v>
      </c>
      <c r="D13" s="137">
        <v>1</v>
      </c>
      <c r="E13" s="138">
        <v>100000</v>
      </c>
      <c r="F13" s="155">
        <f>E13*D13</f>
        <v>100000</v>
      </c>
      <c r="G13" s="155"/>
      <c r="H13" s="155"/>
      <c r="I13" s="155"/>
      <c r="J13" s="155"/>
      <c r="K13" s="156"/>
      <c r="L13" s="154"/>
      <c r="M13" s="154"/>
      <c r="N13" s="154"/>
      <c r="O13" s="154"/>
      <c r="P13" s="154"/>
      <c r="Q13" s="154"/>
      <c r="R13" s="115"/>
      <c r="S13" s="115"/>
    </row>
    <row r="14" spans="1:19" s="149" customFormat="1" ht="11.25">
      <c r="A14" s="134">
        <v>1.1</v>
      </c>
      <c r="B14" s="134" t="s">
        <v>28</v>
      </c>
      <c r="C14" s="136" t="s">
        <v>29</v>
      </c>
      <c r="D14" s="137">
        <v>1</v>
      </c>
      <c r="E14" s="138">
        <v>145000</v>
      </c>
      <c r="F14" s="155">
        <f>E14*D14</f>
        <v>145000</v>
      </c>
      <c r="G14" s="155"/>
      <c r="H14" s="155"/>
      <c r="I14" s="155"/>
      <c r="J14" s="155"/>
      <c r="K14" s="156"/>
      <c r="L14" s="154"/>
      <c r="M14" s="154"/>
      <c r="N14" s="154"/>
      <c r="O14" s="154"/>
      <c r="P14" s="154"/>
      <c r="Q14" s="154"/>
      <c r="R14" s="115"/>
      <c r="S14" s="115"/>
    </row>
    <row r="15" spans="1:19" s="149" customFormat="1" ht="11.25">
      <c r="A15" s="134"/>
      <c r="B15" s="157" t="s">
        <v>30</v>
      </c>
      <c r="C15" s="136"/>
      <c r="D15" s="137"/>
      <c r="E15" s="138"/>
      <c r="F15" s="158">
        <f>SUM(F10:F14)</f>
        <v>1757500</v>
      </c>
      <c r="G15" s="155"/>
      <c r="H15" s="155"/>
      <c r="I15" s="155"/>
      <c r="J15" s="155"/>
      <c r="K15" s="156"/>
      <c r="L15" s="154"/>
      <c r="M15" s="154"/>
      <c r="N15" s="154"/>
      <c r="O15" s="154"/>
      <c r="P15" s="154"/>
      <c r="Q15" s="154"/>
      <c r="R15" s="115"/>
      <c r="S15" s="115"/>
    </row>
    <row r="16" spans="1:19" s="149" customFormat="1" ht="11.25">
      <c r="A16" s="134">
        <v>1.2</v>
      </c>
      <c r="B16" s="134" t="s">
        <v>31</v>
      </c>
      <c r="C16" s="136"/>
      <c r="D16" s="137"/>
      <c r="E16" s="138"/>
      <c r="F16" s="155"/>
      <c r="G16" s="155"/>
      <c r="H16" s="155"/>
      <c r="I16" s="155"/>
      <c r="J16" s="155"/>
      <c r="K16" s="156"/>
      <c r="L16" s="154"/>
      <c r="M16" s="154"/>
      <c r="N16" s="154"/>
      <c r="O16" s="154"/>
      <c r="P16" s="154"/>
      <c r="Q16" s="154"/>
      <c r="R16" s="115"/>
      <c r="S16" s="115"/>
    </row>
    <row r="17" spans="1:19" s="149" customFormat="1" ht="21.75" customHeight="1">
      <c r="A17" s="134">
        <v>1.2</v>
      </c>
      <c r="B17" s="150" t="s">
        <v>32</v>
      </c>
      <c r="C17" s="136"/>
      <c r="D17" s="137"/>
      <c r="E17" s="138"/>
      <c r="F17" s="155"/>
      <c r="G17" s="155"/>
      <c r="H17" s="155"/>
      <c r="I17" s="155"/>
      <c r="J17" s="155"/>
      <c r="K17" s="156"/>
      <c r="L17" s="154"/>
      <c r="M17" s="154"/>
      <c r="N17" s="154"/>
      <c r="O17" s="154"/>
      <c r="P17" s="154"/>
      <c r="Q17" s="154"/>
      <c r="R17" s="115"/>
      <c r="S17" s="115"/>
    </row>
    <row r="18" spans="1:19" s="149" customFormat="1" ht="11.25">
      <c r="A18" s="134">
        <v>1.2</v>
      </c>
      <c r="B18" s="150" t="s">
        <v>21</v>
      </c>
      <c r="C18" s="136" t="s">
        <v>22</v>
      </c>
      <c r="D18" s="137">
        <v>160</v>
      </c>
      <c r="E18" s="138">
        <v>70000</v>
      </c>
      <c r="F18" s="155">
        <f>E18*D18</f>
        <v>11200000</v>
      </c>
      <c r="G18" s="155"/>
      <c r="H18" s="155"/>
      <c r="I18" s="155"/>
      <c r="J18" s="155"/>
      <c r="K18" s="156"/>
      <c r="L18" s="154"/>
      <c r="M18" s="154"/>
      <c r="N18" s="154"/>
      <c r="O18" s="154"/>
      <c r="P18" s="154"/>
      <c r="Q18" s="154"/>
      <c r="R18" s="115"/>
      <c r="S18" s="115"/>
    </row>
    <row r="19" spans="1:19" s="149" customFormat="1" ht="11.25">
      <c r="A19" s="134"/>
      <c r="B19" s="135" t="s">
        <v>33</v>
      </c>
      <c r="C19" s="136"/>
      <c r="D19" s="137"/>
      <c r="E19" s="138"/>
      <c r="F19" s="158">
        <f>SUM(F18)</f>
        <v>11200000</v>
      </c>
      <c r="G19" s="155"/>
      <c r="H19" s="155"/>
      <c r="I19" s="155"/>
      <c r="J19" s="155"/>
      <c r="K19" s="156"/>
      <c r="L19" s="154"/>
      <c r="M19" s="154"/>
      <c r="N19" s="154"/>
      <c r="O19" s="154"/>
      <c r="P19" s="154"/>
      <c r="Q19" s="154"/>
      <c r="R19" s="115"/>
      <c r="S19" s="115"/>
    </row>
    <row r="20" spans="1:19" s="149" customFormat="1" ht="11.25">
      <c r="A20" s="134">
        <v>1.3</v>
      </c>
      <c r="B20" s="150" t="s">
        <v>34</v>
      </c>
      <c r="C20" s="136"/>
      <c r="D20" s="137"/>
      <c r="E20" s="138"/>
      <c r="F20" s="155"/>
      <c r="G20" s="155"/>
      <c r="H20" s="155"/>
      <c r="I20" s="155"/>
      <c r="J20" s="155"/>
      <c r="K20" s="156"/>
      <c r="L20" s="154"/>
      <c r="M20" s="154"/>
      <c r="N20" s="154"/>
      <c r="O20" s="154"/>
      <c r="P20" s="159"/>
      <c r="Q20" s="154"/>
      <c r="R20" s="115"/>
      <c r="S20" s="115"/>
    </row>
    <row r="21" spans="1:19" s="149" customFormat="1" ht="10.5" customHeight="1">
      <c r="A21" s="134">
        <v>1.3</v>
      </c>
      <c r="B21" s="150" t="s">
        <v>35</v>
      </c>
      <c r="C21" s="136" t="s">
        <v>22</v>
      </c>
      <c r="D21" s="137">
        <v>40</v>
      </c>
      <c r="E21" s="138">
        <v>70000</v>
      </c>
      <c r="F21" s="155">
        <f aca="true" t="shared" si="0" ref="F21:F26">E21*D21</f>
        <v>2800000</v>
      </c>
      <c r="G21" s="155"/>
      <c r="H21" s="155"/>
      <c r="I21" s="155"/>
      <c r="J21" s="155"/>
      <c r="K21" s="156"/>
      <c r="L21" s="154"/>
      <c r="M21" s="154"/>
      <c r="N21" s="154"/>
      <c r="O21" s="154"/>
      <c r="P21" s="154"/>
      <c r="Q21" s="154"/>
      <c r="R21" s="115"/>
      <c r="S21" s="115"/>
    </row>
    <row r="22" spans="1:19" s="149" customFormat="1" ht="11.25">
      <c r="A22" s="134">
        <v>1.3</v>
      </c>
      <c r="B22" s="150" t="s">
        <v>36</v>
      </c>
      <c r="C22" s="136" t="s">
        <v>24</v>
      </c>
      <c r="D22" s="137">
        <v>25</v>
      </c>
      <c r="E22" s="138">
        <v>6000</v>
      </c>
      <c r="F22" s="155">
        <f t="shared" si="0"/>
        <v>150000</v>
      </c>
      <c r="G22" s="155"/>
      <c r="H22" s="155"/>
      <c r="I22" s="155"/>
      <c r="J22" s="155"/>
      <c r="K22" s="156"/>
      <c r="L22" s="154"/>
      <c r="M22" s="154"/>
      <c r="N22" s="154"/>
      <c r="O22" s="154"/>
      <c r="P22" s="154"/>
      <c r="Q22" s="154"/>
      <c r="R22" s="115"/>
      <c r="S22" s="115"/>
    </row>
    <row r="23" spans="1:19" s="149" customFormat="1" ht="11.25">
      <c r="A23" s="134">
        <v>1.3</v>
      </c>
      <c r="B23" s="150" t="s">
        <v>37</v>
      </c>
      <c r="C23" s="136" t="s">
        <v>24</v>
      </c>
      <c r="D23" s="137">
        <v>1</v>
      </c>
      <c r="E23" s="138">
        <v>200000</v>
      </c>
      <c r="F23" s="155">
        <f t="shared" si="0"/>
        <v>200000</v>
      </c>
      <c r="G23" s="155"/>
      <c r="H23" s="155"/>
      <c r="I23" s="155"/>
      <c r="J23" s="155"/>
      <c r="K23" s="156"/>
      <c r="L23" s="154"/>
      <c r="M23" s="154"/>
      <c r="N23" s="154"/>
      <c r="O23" s="154"/>
      <c r="P23" s="154"/>
      <c r="Q23" s="154"/>
      <c r="R23" s="115"/>
      <c r="S23" s="115"/>
    </row>
    <row r="24" spans="1:19" s="149" customFormat="1" ht="11.25">
      <c r="A24" s="134">
        <v>1.3</v>
      </c>
      <c r="B24" s="150" t="s">
        <v>25</v>
      </c>
      <c r="C24" s="136" t="s">
        <v>26</v>
      </c>
      <c r="D24" s="137">
        <v>1</v>
      </c>
      <c r="E24" s="138">
        <v>700000</v>
      </c>
      <c r="F24" s="155">
        <f t="shared" si="0"/>
        <v>700000</v>
      </c>
      <c r="G24" s="155"/>
      <c r="H24" s="155"/>
      <c r="I24" s="155"/>
      <c r="J24" s="155"/>
      <c r="K24" s="156"/>
      <c r="L24" s="154"/>
      <c r="M24" s="154"/>
      <c r="N24" s="154"/>
      <c r="O24" s="154"/>
      <c r="P24" s="154"/>
      <c r="Q24" s="154"/>
      <c r="R24" s="115"/>
      <c r="S24" s="115"/>
    </row>
    <row r="25" spans="1:19" s="149" customFormat="1" ht="11.25">
      <c r="A25" s="134">
        <v>1.3</v>
      </c>
      <c r="B25" s="150" t="s">
        <v>27</v>
      </c>
      <c r="C25" s="136" t="s">
        <v>26</v>
      </c>
      <c r="D25" s="137">
        <v>1</v>
      </c>
      <c r="E25" s="138">
        <v>100000</v>
      </c>
      <c r="F25" s="155">
        <f t="shared" si="0"/>
        <v>100000</v>
      </c>
      <c r="G25" s="155"/>
      <c r="H25" s="155"/>
      <c r="I25" s="155"/>
      <c r="J25" s="155"/>
      <c r="K25" s="156"/>
      <c r="L25" s="154"/>
      <c r="M25" s="154"/>
      <c r="N25" s="154"/>
      <c r="O25" s="154"/>
      <c r="P25" s="154"/>
      <c r="Q25" s="154"/>
      <c r="R25" s="115"/>
      <c r="S25" s="115"/>
    </row>
    <row r="26" spans="1:19" s="149" customFormat="1" ht="11.25">
      <c r="A26" s="134">
        <v>1.3</v>
      </c>
      <c r="B26" s="134" t="s">
        <v>28</v>
      </c>
      <c r="C26" s="136" t="s">
        <v>29</v>
      </c>
      <c r="D26" s="137">
        <v>5</v>
      </c>
      <c r="E26" s="138">
        <v>145000</v>
      </c>
      <c r="F26" s="155">
        <f t="shared" si="0"/>
        <v>725000</v>
      </c>
      <c r="G26" s="155"/>
      <c r="H26" s="155"/>
      <c r="I26" s="155"/>
      <c r="J26" s="155"/>
      <c r="K26" s="156"/>
      <c r="L26" s="154"/>
      <c r="M26" s="154"/>
      <c r="N26" s="154"/>
      <c r="O26" s="154"/>
      <c r="P26" s="154"/>
      <c r="Q26" s="154"/>
      <c r="R26" s="115"/>
      <c r="S26" s="115"/>
    </row>
    <row r="27" spans="1:19" s="149" customFormat="1" ht="15.75" customHeight="1">
      <c r="A27" s="134"/>
      <c r="B27" s="157" t="s">
        <v>33</v>
      </c>
      <c r="C27" s="136"/>
      <c r="D27" s="137">
        <f>SUM(D10:D26)</f>
        <v>271</v>
      </c>
      <c r="E27" s="138"/>
      <c r="F27" s="158">
        <f>SUM(F21:F26)</f>
        <v>4675000</v>
      </c>
      <c r="G27" s="155"/>
      <c r="H27" s="155"/>
      <c r="I27" s="155"/>
      <c r="J27" s="155"/>
      <c r="K27" s="156"/>
      <c r="L27" s="154"/>
      <c r="M27" s="154"/>
      <c r="N27" s="154"/>
      <c r="O27" s="154"/>
      <c r="P27" s="154"/>
      <c r="Q27" s="154"/>
      <c r="R27" s="115"/>
      <c r="S27" s="115"/>
    </row>
    <row r="28" spans="1:19" s="149" customFormat="1" ht="22.5">
      <c r="A28" s="134">
        <v>2</v>
      </c>
      <c r="B28" s="135" t="s">
        <v>38</v>
      </c>
      <c r="C28" s="136"/>
      <c r="D28" s="137"/>
      <c r="E28" s="138"/>
      <c r="F28" s="155"/>
      <c r="G28" s="155"/>
      <c r="H28" s="155"/>
      <c r="I28" s="155"/>
      <c r="J28" s="155"/>
      <c r="K28" s="156">
        <f>IF(SUM(G28:I28)-F28=0,"",SUM(G28:I28)-F28)</f>
      </c>
      <c r="L28" s="154" t="s">
        <v>39</v>
      </c>
      <c r="M28" s="154" t="s">
        <v>40</v>
      </c>
      <c r="N28" s="154" t="s">
        <v>19</v>
      </c>
      <c r="O28" s="154" t="str">
        <f>L28&amp;" "&amp;M28</f>
        <v>técnica de armado a joyeros de Quinchía</v>
      </c>
      <c r="P28" s="154"/>
      <c r="Q28" s="154"/>
      <c r="R28" s="115"/>
      <c r="S28" s="115"/>
    </row>
    <row r="29" spans="1:19" s="149" customFormat="1" ht="11.25">
      <c r="A29" s="134">
        <v>2.1</v>
      </c>
      <c r="B29" s="150" t="s">
        <v>41</v>
      </c>
      <c r="C29" s="136"/>
      <c r="D29" s="137"/>
      <c r="E29" s="138"/>
      <c r="F29" s="155"/>
      <c r="G29" s="155"/>
      <c r="H29" s="155"/>
      <c r="I29" s="155"/>
      <c r="J29" s="155"/>
      <c r="K29" s="156"/>
      <c r="L29" s="154"/>
      <c r="M29" s="154"/>
      <c r="N29" s="154"/>
      <c r="O29" s="154"/>
      <c r="P29" s="154"/>
      <c r="Q29" s="154"/>
      <c r="R29" s="115"/>
      <c r="S29" s="115"/>
    </row>
    <row r="30" spans="1:19" s="149" customFormat="1" ht="11.25">
      <c r="A30" s="134">
        <v>2.1</v>
      </c>
      <c r="B30" s="150" t="s">
        <v>21</v>
      </c>
      <c r="C30" s="136" t="s">
        <v>22</v>
      </c>
      <c r="D30" s="137">
        <v>80</v>
      </c>
      <c r="E30" s="138">
        <v>70000</v>
      </c>
      <c r="F30" s="155">
        <f>E30*D30</f>
        <v>5600000</v>
      </c>
      <c r="G30" s="155"/>
      <c r="H30" s="155"/>
      <c r="I30" s="155"/>
      <c r="J30" s="155"/>
      <c r="K30" s="156"/>
      <c r="L30" s="154"/>
      <c r="M30" s="154"/>
      <c r="N30" s="154"/>
      <c r="O30" s="154"/>
      <c r="P30" s="154"/>
      <c r="Q30" s="154"/>
      <c r="R30" s="115"/>
      <c r="S30" s="115"/>
    </row>
    <row r="31" spans="1:19" s="149" customFormat="1" ht="16.5" customHeight="1">
      <c r="A31" s="134"/>
      <c r="B31" s="135" t="s">
        <v>33</v>
      </c>
      <c r="C31" s="136"/>
      <c r="D31" s="137"/>
      <c r="E31" s="138"/>
      <c r="F31" s="158">
        <f>SUM(F30)</f>
        <v>5600000</v>
      </c>
      <c r="G31" s="155"/>
      <c r="H31" s="155"/>
      <c r="I31" s="155"/>
      <c r="J31" s="155"/>
      <c r="K31" s="156"/>
      <c r="L31" s="154"/>
      <c r="M31" s="154"/>
      <c r="N31" s="154"/>
      <c r="O31" s="154"/>
      <c r="P31" s="154"/>
      <c r="Q31" s="154"/>
      <c r="R31" s="115"/>
      <c r="S31" s="115"/>
    </row>
    <row r="32" spans="1:19" s="149" customFormat="1" ht="45">
      <c r="A32" s="134">
        <v>3</v>
      </c>
      <c r="B32" s="135" t="s">
        <v>42</v>
      </c>
      <c r="C32" s="136"/>
      <c r="D32" s="137"/>
      <c r="E32" s="138"/>
      <c r="F32" s="155"/>
      <c r="G32" s="155"/>
      <c r="H32" s="155"/>
      <c r="I32" s="155"/>
      <c r="J32" s="155"/>
      <c r="K32" s="156">
        <f>IF(SUM(G32:I32)-F32=0,"",SUM(G32:I32)-F32)</f>
      </c>
      <c r="L32" s="154" t="s">
        <v>39</v>
      </c>
      <c r="M32" s="154" t="s">
        <v>40</v>
      </c>
      <c r="N32" s="154" t="s">
        <v>19</v>
      </c>
      <c r="O32" s="154" t="str">
        <f>L32&amp;" "&amp;M32</f>
        <v>técnica de armado a joyeros de Quinchía</v>
      </c>
      <c r="P32" s="154"/>
      <c r="Q32" s="154"/>
      <c r="R32" s="115"/>
      <c r="S32" s="115"/>
    </row>
    <row r="33" spans="1:19" s="149" customFormat="1" ht="20.25" customHeight="1">
      <c r="A33" s="134">
        <v>3.1</v>
      </c>
      <c r="B33" s="150" t="s">
        <v>43</v>
      </c>
      <c r="C33" s="136"/>
      <c r="D33" s="137"/>
      <c r="E33" s="138"/>
      <c r="F33" s="155"/>
      <c r="G33" s="155"/>
      <c r="H33" s="155"/>
      <c r="I33" s="155"/>
      <c r="J33" s="155"/>
      <c r="K33" s="156"/>
      <c r="L33" s="154"/>
      <c r="M33" s="154"/>
      <c r="N33" s="154"/>
      <c r="O33" s="154"/>
      <c r="P33" s="154"/>
      <c r="Q33" s="154"/>
      <c r="R33" s="115"/>
      <c r="S33" s="115"/>
    </row>
    <row r="34" spans="1:19" s="149" customFormat="1" ht="33.75">
      <c r="A34" s="134">
        <v>3.1</v>
      </c>
      <c r="B34" s="150" t="s">
        <v>44</v>
      </c>
      <c r="C34" s="136"/>
      <c r="D34" s="137"/>
      <c r="E34" s="138"/>
      <c r="F34" s="155"/>
      <c r="G34" s="155"/>
      <c r="H34" s="155"/>
      <c r="I34" s="155"/>
      <c r="J34" s="155"/>
      <c r="K34" s="156"/>
      <c r="L34" s="154"/>
      <c r="M34" s="154"/>
      <c r="N34" s="154"/>
      <c r="O34" s="154"/>
      <c r="P34" s="154"/>
      <c r="Q34" s="154"/>
      <c r="R34" s="115"/>
      <c r="S34" s="115"/>
    </row>
    <row r="35" spans="1:19" s="149" customFormat="1" ht="11.25">
      <c r="A35" s="134">
        <v>3.1</v>
      </c>
      <c r="B35" s="150" t="s">
        <v>21</v>
      </c>
      <c r="C35" s="136" t="s">
        <v>22</v>
      </c>
      <c r="D35" s="137">
        <v>40</v>
      </c>
      <c r="E35" s="138">
        <v>70000</v>
      </c>
      <c r="F35" s="155">
        <f>E35*D35</f>
        <v>2800000</v>
      </c>
      <c r="G35" s="155"/>
      <c r="H35" s="155"/>
      <c r="I35" s="155"/>
      <c r="J35" s="155"/>
      <c r="K35" s="156"/>
      <c r="L35" s="154"/>
      <c r="M35" s="154"/>
      <c r="N35" s="154"/>
      <c r="O35" s="154"/>
      <c r="P35" s="154"/>
      <c r="Q35" s="154"/>
      <c r="R35" s="115"/>
      <c r="S35" s="115"/>
    </row>
    <row r="36" spans="1:19" s="149" customFormat="1" ht="11.25">
      <c r="A36" s="134">
        <v>3.1</v>
      </c>
      <c r="B36" s="150" t="s">
        <v>45</v>
      </c>
      <c r="C36" s="136" t="s">
        <v>26</v>
      </c>
      <c r="D36" s="137">
        <v>1</v>
      </c>
      <c r="E36" s="138">
        <v>700000</v>
      </c>
      <c r="F36" s="155">
        <f>E36*D36</f>
        <v>700000</v>
      </c>
      <c r="G36" s="155"/>
      <c r="H36" s="155"/>
      <c r="I36" s="155"/>
      <c r="J36" s="155"/>
      <c r="K36" s="156"/>
      <c r="L36" s="154"/>
      <c r="M36" s="154"/>
      <c r="N36" s="154"/>
      <c r="O36" s="154"/>
      <c r="P36" s="154"/>
      <c r="Q36" s="154"/>
      <c r="R36" s="115"/>
      <c r="S36" s="115"/>
    </row>
    <row r="37" spans="1:19" s="149" customFormat="1" ht="11.25">
      <c r="A37" s="134">
        <v>3.1</v>
      </c>
      <c r="B37" s="150" t="s">
        <v>27</v>
      </c>
      <c r="C37" s="136" t="s">
        <v>26</v>
      </c>
      <c r="D37" s="137">
        <v>1</v>
      </c>
      <c r="E37" s="138">
        <v>100000</v>
      </c>
      <c r="F37" s="155">
        <f>E37*D37</f>
        <v>100000</v>
      </c>
      <c r="G37" s="155"/>
      <c r="H37" s="155"/>
      <c r="I37" s="155"/>
      <c r="J37" s="155"/>
      <c r="K37" s="156"/>
      <c r="L37" s="154"/>
      <c r="M37" s="154"/>
      <c r="N37" s="154"/>
      <c r="O37" s="154"/>
      <c r="P37" s="154"/>
      <c r="Q37" s="154"/>
      <c r="R37" s="115"/>
      <c r="S37" s="115"/>
    </row>
    <row r="38" spans="1:19" s="149" customFormat="1" ht="11.25">
      <c r="A38" s="134">
        <v>3.1</v>
      </c>
      <c r="B38" s="134" t="s">
        <v>46</v>
      </c>
      <c r="C38" s="136" t="s">
        <v>47</v>
      </c>
      <c r="D38" s="137">
        <v>1</v>
      </c>
      <c r="E38" s="138">
        <v>145000</v>
      </c>
      <c r="F38" s="155">
        <f>E38*D38</f>
        <v>145000</v>
      </c>
      <c r="G38" s="155"/>
      <c r="H38" s="155"/>
      <c r="I38" s="155"/>
      <c r="J38" s="155"/>
      <c r="K38" s="156"/>
      <c r="L38" s="154"/>
      <c r="M38" s="154"/>
      <c r="N38" s="154"/>
      <c r="O38" s="154"/>
      <c r="P38" s="154"/>
      <c r="Q38" s="154"/>
      <c r="R38" s="115"/>
      <c r="S38" s="115"/>
    </row>
    <row r="39" spans="1:19" s="149" customFormat="1" ht="22.5">
      <c r="A39" s="134">
        <v>3.1</v>
      </c>
      <c r="B39" s="150" t="s">
        <v>48</v>
      </c>
      <c r="C39" s="136" t="s">
        <v>49</v>
      </c>
      <c r="D39" s="137">
        <v>1</v>
      </c>
      <c r="E39" s="138">
        <v>220000</v>
      </c>
      <c r="F39" s="155">
        <f>E39*D39</f>
        <v>220000</v>
      </c>
      <c r="G39" s="155"/>
      <c r="H39" s="155"/>
      <c r="I39" s="155"/>
      <c r="J39" s="155"/>
      <c r="K39" s="156"/>
      <c r="L39" s="154"/>
      <c r="M39" s="154"/>
      <c r="N39" s="154"/>
      <c r="O39" s="154"/>
      <c r="P39" s="154"/>
      <c r="Q39" s="154"/>
      <c r="R39" s="115"/>
      <c r="S39" s="115"/>
    </row>
    <row r="40" spans="1:19" s="149" customFormat="1" ht="11.25">
      <c r="A40" s="134"/>
      <c r="B40" s="135" t="s">
        <v>50</v>
      </c>
      <c r="C40" s="136"/>
      <c r="D40" s="137"/>
      <c r="E40" s="138"/>
      <c r="F40" s="158">
        <f>SUM(F35:F39)</f>
        <v>3965000</v>
      </c>
      <c r="G40" s="155"/>
      <c r="H40" s="155"/>
      <c r="I40" s="155"/>
      <c r="J40" s="155"/>
      <c r="K40" s="156"/>
      <c r="L40" s="154"/>
      <c r="M40" s="154"/>
      <c r="N40" s="154"/>
      <c r="O40" s="154"/>
      <c r="P40" s="154"/>
      <c r="Q40" s="154"/>
      <c r="R40" s="115"/>
      <c r="S40" s="115"/>
    </row>
    <row r="41" spans="1:19" s="149" customFormat="1" ht="11.25">
      <c r="A41" s="134">
        <v>3.2</v>
      </c>
      <c r="B41" s="150" t="s">
        <v>57</v>
      </c>
      <c r="C41" s="136"/>
      <c r="D41" s="137"/>
      <c r="E41" s="138"/>
      <c r="F41" s="155"/>
      <c r="G41" s="155"/>
      <c r="H41" s="155"/>
      <c r="I41" s="155"/>
      <c r="J41" s="155"/>
      <c r="K41" s="156"/>
      <c r="L41" s="154"/>
      <c r="M41" s="154"/>
      <c r="N41" s="154"/>
      <c r="O41" s="154"/>
      <c r="P41" s="154"/>
      <c r="Q41" s="154"/>
      <c r="R41" s="115"/>
      <c r="S41" s="115"/>
    </row>
    <row r="42" spans="1:19" s="149" customFormat="1" ht="11.25">
      <c r="A42" s="134">
        <v>3.2</v>
      </c>
      <c r="B42" s="150" t="s">
        <v>21</v>
      </c>
      <c r="C42" s="136" t="s">
        <v>22</v>
      </c>
      <c r="D42" s="137">
        <v>40</v>
      </c>
      <c r="E42" s="138">
        <v>70000</v>
      </c>
      <c r="F42" s="155">
        <f aca="true" t="shared" si="1" ref="F42:F47">E42*D42</f>
        <v>2800000</v>
      </c>
      <c r="G42" s="155"/>
      <c r="H42" s="155"/>
      <c r="I42" s="155"/>
      <c r="J42" s="155"/>
      <c r="K42" s="156"/>
      <c r="L42" s="154"/>
      <c r="M42" s="154"/>
      <c r="N42" s="154"/>
      <c r="O42" s="154"/>
      <c r="P42" s="154"/>
      <c r="Q42" s="154"/>
      <c r="R42" s="115"/>
      <c r="S42" s="115"/>
    </row>
    <row r="43" spans="1:19" s="149" customFormat="1" ht="11.25">
      <c r="A43" s="134">
        <v>3.2</v>
      </c>
      <c r="B43" s="150" t="s">
        <v>58</v>
      </c>
      <c r="C43" s="136" t="s">
        <v>24</v>
      </c>
      <c r="D43" s="137">
        <v>1</v>
      </c>
      <c r="E43" s="138">
        <v>200000</v>
      </c>
      <c r="F43" s="155">
        <f t="shared" si="1"/>
        <v>200000</v>
      </c>
      <c r="G43" s="155"/>
      <c r="H43" s="155"/>
      <c r="I43" s="155"/>
      <c r="J43" s="155"/>
      <c r="K43" s="156"/>
      <c r="L43" s="154"/>
      <c r="M43" s="154"/>
      <c r="N43" s="154"/>
      <c r="O43" s="154"/>
      <c r="P43" s="154"/>
      <c r="Q43" s="154"/>
      <c r="R43" s="115"/>
      <c r="S43" s="115"/>
    </row>
    <row r="44" spans="1:19" s="149" customFormat="1" ht="11.25">
      <c r="A44" s="134">
        <v>3.2</v>
      </c>
      <c r="B44" s="150" t="s">
        <v>25</v>
      </c>
      <c r="C44" s="136" t="s">
        <v>26</v>
      </c>
      <c r="D44" s="137">
        <v>1</v>
      </c>
      <c r="E44" s="138">
        <v>700000</v>
      </c>
      <c r="F44" s="155">
        <f t="shared" si="1"/>
        <v>700000</v>
      </c>
      <c r="G44" s="155"/>
      <c r="H44" s="155"/>
      <c r="I44" s="155"/>
      <c r="J44" s="155"/>
      <c r="K44" s="156"/>
      <c r="L44" s="154"/>
      <c r="M44" s="154"/>
      <c r="N44" s="154"/>
      <c r="O44" s="154"/>
      <c r="P44" s="154"/>
      <c r="Q44" s="154"/>
      <c r="R44" s="115"/>
      <c r="S44" s="115"/>
    </row>
    <row r="45" spans="1:19" s="149" customFormat="1" ht="11.25">
      <c r="A45" s="134">
        <v>3.2</v>
      </c>
      <c r="B45" s="150" t="s">
        <v>27</v>
      </c>
      <c r="C45" s="136" t="s">
        <v>26</v>
      </c>
      <c r="D45" s="137">
        <v>1</v>
      </c>
      <c r="E45" s="138">
        <v>100000</v>
      </c>
      <c r="F45" s="155">
        <f t="shared" si="1"/>
        <v>100000</v>
      </c>
      <c r="G45" s="155"/>
      <c r="H45" s="155"/>
      <c r="I45" s="155"/>
      <c r="J45" s="155"/>
      <c r="K45" s="156"/>
      <c r="L45" s="154"/>
      <c r="M45" s="154"/>
      <c r="N45" s="154"/>
      <c r="O45" s="154"/>
      <c r="P45" s="154"/>
      <c r="Q45" s="154"/>
      <c r="R45" s="115"/>
      <c r="S45" s="115"/>
    </row>
    <row r="46" spans="1:19" s="149" customFormat="1" ht="11.25">
      <c r="A46" s="134">
        <v>3.2</v>
      </c>
      <c r="B46" s="134" t="s">
        <v>46</v>
      </c>
      <c r="C46" s="136" t="s">
        <v>47</v>
      </c>
      <c r="D46" s="137">
        <v>1</v>
      </c>
      <c r="E46" s="138">
        <v>145000</v>
      </c>
      <c r="F46" s="155">
        <f t="shared" si="1"/>
        <v>145000</v>
      </c>
      <c r="G46" s="155"/>
      <c r="H46" s="155"/>
      <c r="I46" s="155"/>
      <c r="J46" s="155"/>
      <c r="K46" s="156"/>
      <c r="L46" s="154" t="s">
        <v>39</v>
      </c>
      <c r="M46" s="154" t="s">
        <v>40</v>
      </c>
      <c r="N46" s="154" t="s">
        <v>19</v>
      </c>
      <c r="O46" s="154" t="str">
        <f>L46&amp;" "&amp;M46</f>
        <v>técnica de armado a joyeros de Quinchía</v>
      </c>
      <c r="P46" s="154"/>
      <c r="Q46" s="154"/>
      <c r="R46" s="115"/>
      <c r="S46" s="115"/>
    </row>
    <row r="47" spans="1:19" s="149" customFormat="1" ht="11.25">
      <c r="A47" s="134">
        <v>3.2</v>
      </c>
      <c r="B47" s="134" t="s">
        <v>59</v>
      </c>
      <c r="C47" s="136" t="s">
        <v>49</v>
      </c>
      <c r="D47" s="137">
        <v>1</v>
      </c>
      <c r="E47" s="138">
        <v>50000</v>
      </c>
      <c r="F47" s="155">
        <f t="shared" si="1"/>
        <v>50000</v>
      </c>
      <c r="G47" s="155"/>
      <c r="H47" s="155"/>
      <c r="I47" s="155"/>
      <c r="J47" s="155"/>
      <c r="K47" s="156"/>
      <c r="L47" s="154"/>
      <c r="M47" s="154"/>
      <c r="N47" s="154"/>
      <c r="O47" s="154"/>
      <c r="P47" s="154"/>
      <c r="Q47" s="154"/>
      <c r="R47" s="115"/>
      <c r="S47" s="115"/>
    </row>
    <row r="48" spans="1:19" s="149" customFormat="1" ht="11.25">
      <c r="A48" s="134"/>
      <c r="B48" s="134"/>
      <c r="C48" s="136"/>
      <c r="D48" s="137"/>
      <c r="E48" s="138"/>
      <c r="F48" s="158">
        <f>SUM(F42:F47)</f>
        <v>3995000</v>
      </c>
      <c r="G48" s="155"/>
      <c r="H48" s="155"/>
      <c r="I48" s="155"/>
      <c r="J48" s="155"/>
      <c r="K48" s="156"/>
      <c r="L48" s="154"/>
      <c r="M48" s="154"/>
      <c r="N48" s="154"/>
      <c r="O48" s="154"/>
      <c r="P48" s="154"/>
      <c r="Q48" s="154"/>
      <c r="R48" s="115"/>
      <c r="S48" s="115"/>
    </row>
    <row r="49" spans="1:19" s="149" customFormat="1" ht="22.5">
      <c r="A49" s="134">
        <v>3.3</v>
      </c>
      <c r="B49" s="150" t="s">
        <v>60</v>
      </c>
      <c r="C49" s="136"/>
      <c r="D49" s="137"/>
      <c r="E49" s="138"/>
      <c r="F49" s="155"/>
      <c r="G49" s="155"/>
      <c r="H49" s="155"/>
      <c r="I49" s="155"/>
      <c r="J49" s="155"/>
      <c r="K49" s="156"/>
      <c r="L49" s="154"/>
      <c r="M49" s="154"/>
      <c r="N49" s="154"/>
      <c r="O49" s="154"/>
      <c r="P49" s="154"/>
      <c r="Q49" s="154"/>
      <c r="R49" s="115"/>
      <c r="S49" s="115"/>
    </row>
    <row r="50" spans="1:19" s="149" customFormat="1" ht="11.25">
      <c r="A50" s="134">
        <v>3.3</v>
      </c>
      <c r="B50" s="150" t="s">
        <v>21</v>
      </c>
      <c r="C50" s="136" t="s">
        <v>22</v>
      </c>
      <c r="D50" s="137">
        <v>120</v>
      </c>
      <c r="E50" s="138">
        <v>70000</v>
      </c>
      <c r="F50" s="155">
        <f>E50*D50</f>
        <v>8400000</v>
      </c>
      <c r="G50" s="155"/>
      <c r="H50" s="155"/>
      <c r="I50" s="155"/>
      <c r="J50" s="155"/>
      <c r="K50" s="156"/>
      <c r="L50" s="154"/>
      <c r="M50" s="154"/>
      <c r="N50" s="154"/>
      <c r="O50" s="154"/>
      <c r="P50" s="154"/>
      <c r="Q50" s="154"/>
      <c r="R50" s="115"/>
      <c r="S50" s="115"/>
    </row>
    <row r="51" spans="1:19" s="149" customFormat="1" ht="11.25">
      <c r="A51" s="134">
        <v>3.3</v>
      </c>
      <c r="B51" s="150" t="s">
        <v>45</v>
      </c>
      <c r="C51" s="136" t="s">
        <v>26</v>
      </c>
      <c r="D51" s="137">
        <v>1</v>
      </c>
      <c r="E51" s="138">
        <v>700000</v>
      </c>
      <c r="F51" s="155">
        <f>E51*D51</f>
        <v>700000</v>
      </c>
      <c r="G51" s="155"/>
      <c r="H51" s="155"/>
      <c r="I51" s="155"/>
      <c r="J51" s="155"/>
      <c r="K51" s="156"/>
      <c r="L51" s="154"/>
      <c r="M51" s="154"/>
      <c r="N51" s="154"/>
      <c r="O51" s="154"/>
      <c r="P51" s="154"/>
      <c r="Q51" s="154"/>
      <c r="R51" s="115"/>
      <c r="S51" s="115"/>
    </row>
    <row r="52" spans="1:19" s="149" customFormat="1" ht="11.25">
      <c r="A52" s="134">
        <v>3.3</v>
      </c>
      <c r="B52" s="150" t="s">
        <v>27</v>
      </c>
      <c r="C52" s="136" t="s">
        <v>26</v>
      </c>
      <c r="D52" s="137">
        <v>1</v>
      </c>
      <c r="E52" s="138">
        <v>100000</v>
      </c>
      <c r="F52" s="155">
        <f>E52*D52</f>
        <v>100000</v>
      </c>
      <c r="G52" s="155"/>
      <c r="H52" s="155"/>
      <c r="I52" s="155"/>
      <c r="J52" s="155"/>
      <c r="K52" s="156"/>
      <c r="L52" s="154"/>
      <c r="M52" s="154"/>
      <c r="N52" s="154"/>
      <c r="O52" s="154"/>
      <c r="P52" s="154"/>
      <c r="Q52" s="154"/>
      <c r="R52" s="115"/>
      <c r="S52" s="115"/>
    </row>
    <row r="53" spans="1:19" s="149" customFormat="1" ht="11.25">
      <c r="A53" s="134">
        <v>3.3</v>
      </c>
      <c r="B53" s="134" t="s">
        <v>46</v>
      </c>
      <c r="C53" s="136" t="s">
        <v>47</v>
      </c>
      <c r="D53" s="137">
        <v>1</v>
      </c>
      <c r="E53" s="138">
        <v>145000</v>
      </c>
      <c r="F53" s="155">
        <f>E53*D53</f>
        <v>145000</v>
      </c>
      <c r="G53" s="155"/>
      <c r="H53" s="155"/>
      <c r="I53" s="155"/>
      <c r="J53" s="155"/>
      <c r="K53" s="156"/>
      <c r="L53" s="154"/>
      <c r="M53" s="154"/>
      <c r="N53" s="154"/>
      <c r="O53" s="154"/>
      <c r="P53" s="154"/>
      <c r="Q53" s="154"/>
      <c r="R53" s="115"/>
      <c r="S53" s="115"/>
    </row>
    <row r="54" spans="1:19" s="149" customFormat="1" ht="11.25">
      <c r="A54" s="134"/>
      <c r="B54" s="157" t="s">
        <v>33</v>
      </c>
      <c r="C54" s="136"/>
      <c r="D54" s="137"/>
      <c r="E54" s="138"/>
      <c r="F54" s="158">
        <f>SUM(F50:F53)</f>
        <v>9345000</v>
      </c>
      <c r="G54" s="155"/>
      <c r="H54" s="155"/>
      <c r="I54" s="155"/>
      <c r="J54" s="155"/>
      <c r="K54" s="156"/>
      <c r="L54" s="154"/>
      <c r="M54" s="154"/>
      <c r="N54" s="154"/>
      <c r="O54" s="154"/>
      <c r="P54" s="154"/>
      <c r="Q54" s="154"/>
      <c r="R54" s="115"/>
      <c r="S54" s="115"/>
    </row>
    <row r="55" spans="1:19" s="149" customFormat="1" ht="11.25">
      <c r="A55" s="134">
        <v>3.4</v>
      </c>
      <c r="B55" s="134" t="s">
        <v>61</v>
      </c>
      <c r="C55" s="136"/>
      <c r="D55" s="137"/>
      <c r="E55" s="138"/>
      <c r="F55" s="155"/>
      <c r="G55" s="155"/>
      <c r="H55" s="155"/>
      <c r="I55" s="155"/>
      <c r="J55" s="155"/>
      <c r="K55" s="156"/>
      <c r="L55" s="154"/>
      <c r="M55" s="154"/>
      <c r="N55" s="154"/>
      <c r="O55" s="154"/>
      <c r="P55" s="154"/>
      <c r="Q55" s="154"/>
      <c r="R55" s="115"/>
      <c r="S55" s="115"/>
    </row>
    <row r="56" spans="1:19" s="149" customFormat="1" ht="11.25">
      <c r="A56" s="134">
        <v>3.4</v>
      </c>
      <c r="B56" s="150" t="s">
        <v>62</v>
      </c>
      <c r="C56" s="136" t="s">
        <v>22</v>
      </c>
      <c r="D56" s="137">
        <v>40</v>
      </c>
      <c r="E56" s="138">
        <v>70000</v>
      </c>
      <c r="F56" s="155">
        <f>E56*D56</f>
        <v>2800000</v>
      </c>
      <c r="G56" s="155"/>
      <c r="H56" s="155"/>
      <c r="I56" s="155"/>
      <c r="J56" s="155"/>
      <c r="K56" s="156"/>
      <c r="L56" s="154"/>
      <c r="M56" s="154"/>
      <c r="N56" s="154"/>
      <c r="O56" s="154"/>
      <c r="P56" s="154"/>
      <c r="Q56" s="154"/>
      <c r="R56" s="115"/>
      <c r="S56" s="115"/>
    </row>
    <row r="57" spans="1:19" s="149" customFormat="1" ht="11.25">
      <c r="A57" s="134">
        <v>3.4</v>
      </c>
      <c r="B57" s="150" t="s">
        <v>63</v>
      </c>
      <c r="C57" s="136" t="s">
        <v>49</v>
      </c>
      <c r="D57" s="137">
        <v>1</v>
      </c>
      <c r="E57" s="138">
        <v>650000</v>
      </c>
      <c r="F57" s="155">
        <f>E57*D57</f>
        <v>650000</v>
      </c>
      <c r="G57" s="155"/>
      <c r="H57" s="155"/>
      <c r="I57" s="155"/>
      <c r="J57" s="155"/>
      <c r="K57" s="156"/>
      <c r="L57" s="154" t="s">
        <v>39</v>
      </c>
      <c r="M57" s="154" t="s">
        <v>40</v>
      </c>
      <c r="N57" s="154" t="s">
        <v>19</v>
      </c>
      <c r="O57" s="154" t="str">
        <f>L57&amp;" "&amp;M57</f>
        <v>técnica de armado a joyeros de Quinchía</v>
      </c>
      <c r="P57" s="154"/>
      <c r="Q57" s="154"/>
      <c r="R57" s="115"/>
      <c r="S57" s="115"/>
    </row>
    <row r="58" spans="1:19" s="149" customFormat="1" ht="11.25">
      <c r="A58" s="134">
        <v>3.4</v>
      </c>
      <c r="B58" s="150" t="s">
        <v>64</v>
      </c>
      <c r="C58" s="136" t="s">
        <v>49</v>
      </c>
      <c r="D58" s="137">
        <v>1</v>
      </c>
      <c r="E58" s="138">
        <v>68000</v>
      </c>
      <c r="F58" s="155">
        <f>E58*D58</f>
        <v>68000</v>
      </c>
      <c r="G58" s="155"/>
      <c r="H58" s="155"/>
      <c r="I58" s="155"/>
      <c r="J58" s="155"/>
      <c r="K58" s="156"/>
      <c r="L58" s="154" t="s">
        <v>39</v>
      </c>
      <c r="M58" s="154" t="s">
        <v>40</v>
      </c>
      <c r="N58" s="154" t="s">
        <v>19</v>
      </c>
      <c r="O58" s="154" t="str">
        <f>L58&amp;" "&amp;M58</f>
        <v>técnica de armado a joyeros de Quinchía</v>
      </c>
      <c r="P58" s="154"/>
      <c r="Q58" s="154"/>
      <c r="R58" s="115"/>
      <c r="S58" s="115"/>
    </row>
    <row r="59" spans="1:19" s="149" customFormat="1" ht="11.25">
      <c r="A59" s="134">
        <v>3.4</v>
      </c>
      <c r="B59" s="150" t="s">
        <v>65</v>
      </c>
      <c r="C59" s="136" t="s">
        <v>49</v>
      </c>
      <c r="D59" s="137">
        <v>1</v>
      </c>
      <c r="E59" s="138">
        <v>256000</v>
      </c>
      <c r="F59" s="155">
        <f>E59*D59</f>
        <v>256000</v>
      </c>
      <c r="G59" s="155"/>
      <c r="H59" s="155"/>
      <c r="I59" s="155"/>
      <c r="J59" s="155"/>
      <c r="K59" s="156"/>
      <c r="L59" s="154" t="s">
        <v>39</v>
      </c>
      <c r="M59" s="154" t="s">
        <v>40</v>
      </c>
      <c r="N59" s="154" t="s">
        <v>19</v>
      </c>
      <c r="O59" s="154" t="str">
        <f>L59&amp;" "&amp;M59</f>
        <v>técnica de armado a joyeros de Quinchía</v>
      </c>
      <c r="P59" s="154"/>
      <c r="Q59" s="154"/>
      <c r="R59" s="115"/>
      <c r="S59" s="115"/>
    </row>
    <row r="60" spans="1:19" s="149" customFormat="1" ht="16.5" customHeight="1">
      <c r="A60" s="134"/>
      <c r="B60" s="135" t="s">
        <v>33</v>
      </c>
      <c r="C60" s="136"/>
      <c r="D60" s="137"/>
      <c r="E60" s="138"/>
      <c r="F60" s="158">
        <f>SUM(F56:F59)</f>
        <v>3774000</v>
      </c>
      <c r="G60" s="155"/>
      <c r="H60" s="155"/>
      <c r="I60" s="155"/>
      <c r="J60" s="155"/>
      <c r="K60" s="156"/>
      <c r="L60" s="154"/>
      <c r="M60" s="154"/>
      <c r="N60" s="154"/>
      <c r="O60" s="154"/>
      <c r="P60" s="154"/>
      <c r="Q60" s="154"/>
      <c r="R60" s="115"/>
      <c r="S60" s="115"/>
    </row>
    <row r="61" spans="1:19" s="149" customFormat="1" ht="11.25">
      <c r="A61" s="134">
        <v>4</v>
      </c>
      <c r="B61" s="135" t="s">
        <v>66</v>
      </c>
      <c r="C61" s="136"/>
      <c r="D61" s="137"/>
      <c r="E61" s="138"/>
      <c r="F61" s="155"/>
      <c r="G61" s="155"/>
      <c r="H61" s="155"/>
      <c r="I61" s="155"/>
      <c r="J61" s="155"/>
      <c r="K61" s="156"/>
      <c r="L61" s="154"/>
      <c r="M61" s="154"/>
      <c r="N61" s="154"/>
      <c r="O61" s="154"/>
      <c r="P61" s="154"/>
      <c r="Q61" s="154"/>
      <c r="R61" s="115"/>
      <c r="S61" s="115"/>
    </row>
    <row r="62" spans="1:19" s="149" customFormat="1" ht="11.25">
      <c r="A62" s="134">
        <v>4.1</v>
      </c>
      <c r="B62" s="150" t="s">
        <v>67</v>
      </c>
      <c r="C62" s="136"/>
      <c r="D62" s="137"/>
      <c r="E62" s="138"/>
      <c r="F62" s="155"/>
      <c r="G62" s="155"/>
      <c r="H62" s="155"/>
      <c r="I62" s="155"/>
      <c r="J62" s="155"/>
      <c r="K62" s="156"/>
      <c r="L62" s="154"/>
      <c r="M62" s="154"/>
      <c r="N62" s="154"/>
      <c r="O62" s="154"/>
      <c r="P62" s="154"/>
      <c r="Q62" s="154"/>
      <c r="R62" s="115"/>
      <c r="S62" s="115"/>
    </row>
    <row r="63" spans="1:19" s="149" customFormat="1" ht="11.25">
      <c r="A63" s="134">
        <v>4.1</v>
      </c>
      <c r="B63" s="150" t="s">
        <v>21</v>
      </c>
      <c r="C63" s="136" t="s">
        <v>22</v>
      </c>
      <c r="D63" s="137">
        <v>80</v>
      </c>
      <c r="E63" s="138">
        <v>70000</v>
      </c>
      <c r="F63" s="155">
        <f>E63*D63</f>
        <v>5600000</v>
      </c>
      <c r="G63" s="155"/>
      <c r="H63" s="155"/>
      <c r="I63" s="155"/>
      <c r="J63" s="155"/>
      <c r="K63" s="156"/>
      <c r="L63" s="154"/>
      <c r="M63" s="154"/>
      <c r="N63" s="154"/>
      <c r="O63" s="154"/>
      <c r="P63" s="154"/>
      <c r="Q63" s="154"/>
      <c r="R63" s="115"/>
      <c r="S63" s="115"/>
    </row>
    <row r="64" spans="1:19" s="149" customFormat="1" ht="11.25">
      <c r="A64" s="134">
        <v>4.2</v>
      </c>
      <c r="B64" s="150" t="s">
        <v>68</v>
      </c>
      <c r="C64" s="136"/>
      <c r="D64" s="137"/>
      <c r="E64" s="138"/>
      <c r="F64" s="155"/>
      <c r="G64" s="155"/>
      <c r="H64" s="155"/>
      <c r="I64" s="155"/>
      <c r="J64" s="155"/>
      <c r="K64" s="156"/>
      <c r="L64" s="154"/>
      <c r="M64" s="154"/>
      <c r="N64" s="154"/>
      <c r="O64" s="154"/>
      <c r="P64" s="154"/>
      <c r="Q64" s="154"/>
      <c r="R64" s="115"/>
      <c r="S64" s="115"/>
    </row>
    <row r="65" spans="1:19" s="149" customFormat="1" ht="11.25">
      <c r="A65" s="134">
        <v>4.2</v>
      </c>
      <c r="B65" s="150" t="s">
        <v>21</v>
      </c>
      <c r="C65" s="136" t="s">
        <v>22</v>
      </c>
      <c r="D65" s="137">
        <v>40</v>
      </c>
      <c r="E65" s="138">
        <v>70000</v>
      </c>
      <c r="F65" s="155">
        <f>E65*D65</f>
        <v>2800000</v>
      </c>
      <c r="G65" s="155"/>
      <c r="H65" s="155"/>
      <c r="I65" s="155"/>
      <c r="J65" s="155"/>
      <c r="K65" s="156"/>
      <c r="L65" s="154"/>
      <c r="M65" s="154"/>
      <c r="N65" s="154"/>
      <c r="O65" s="154"/>
      <c r="P65" s="154"/>
      <c r="Q65" s="154"/>
      <c r="R65" s="115"/>
      <c r="S65" s="115"/>
    </row>
    <row r="66" spans="1:19" s="149" customFormat="1" ht="16.5" customHeight="1">
      <c r="A66" s="134"/>
      <c r="B66" s="135" t="s">
        <v>33</v>
      </c>
      <c r="C66" s="136"/>
      <c r="D66" s="137"/>
      <c r="E66" s="138"/>
      <c r="F66" s="158">
        <f>SUM(F63:F65)</f>
        <v>8400000</v>
      </c>
      <c r="G66" s="155"/>
      <c r="H66" s="155"/>
      <c r="I66" s="155"/>
      <c r="J66" s="155"/>
      <c r="K66" s="156"/>
      <c r="L66" s="154"/>
      <c r="M66" s="154"/>
      <c r="N66" s="154"/>
      <c r="O66" s="154"/>
      <c r="P66" s="154"/>
      <c r="Q66" s="154"/>
      <c r="R66" s="115"/>
      <c r="S66" s="115"/>
    </row>
    <row r="67" spans="1:17" ht="11.25">
      <c r="A67" s="487"/>
      <c r="B67" s="487"/>
      <c r="C67" s="487"/>
      <c r="D67" s="487"/>
      <c r="E67" s="487"/>
      <c r="F67" s="487"/>
      <c r="G67" s="487"/>
      <c r="H67" s="487"/>
      <c r="I67" s="487"/>
      <c r="J67" s="488"/>
      <c r="K67" s="156"/>
      <c r="L67" s="154"/>
      <c r="M67" s="154"/>
      <c r="N67" s="154"/>
      <c r="O67" s="154"/>
      <c r="P67" s="154"/>
      <c r="Q67" s="154"/>
    </row>
    <row r="68" spans="1:17" s="149" customFormat="1" ht="11.25">
      <c r="A68" s="160"/>
      <c r="B68" s="161"/>
      <c r="C68" s="162"/>
      <c r="D68" s="163"/>
      <c r="E68" s="164"/>
      <c r="F68" s="165"/>
      <c r="G68" s="165"/>
      <c r="H68" s="165"/>
      <c r="I68" s="165"/>
      <c r="J68" s="165"/>
      <c r="K68" s="166">
        <f>IF(SUM(G68:I68)-F68=0,"",SUM(G68:I68)-F68)</f>
      </c>
      <c r="L68" s="167" t="s">
        <v>69</v>
      </c>
      <c r="M68" s="167" t="s">
        <v>40</v>
      </c>
      <c r="N68" s="167" t="s">
        <v>19</v>
      </c>
      <c r="O68" s="167" t="str">
        <f>L68&amp;" "&amp;M68</f>
        <v>cierres broches y acabados a joyeros de Quinchía</v>
      </c>
      <c r="P68" s="167"/>
      <c r="Q68" s="167"/>
    </row>
    <row r="69" spans="1:17" ht="11.25">
      <c r="A69" s="134" t="s">
        <v>70</v>
      </c>
      <c r="B69" s="150" t="s">
        <v>71</v>
      </c>
      <c r="C69" s="136" t="s">
        <v>72</v>
      </c>
      <c r="D69" s="137"/>
      <c r="E69" s="138">
        <f>(SUM(G4:G68)*'[1]DiscriminadoMateriales'!$D$20)/(1-'[1]DiscriminadoMateriales'!$D$20)</f>
        <v>0</v>
      </c>
      <c r="F69" s="155">
        <f>D69*E69</f>
        <v>0</v>
      </c>
      <c r="G69" s="155">
        <f>F69</f>
        <v>0</v>
      </c>
      <c r="H69" s="155"/>
      <c r="I69" s="155"/>
      <c r="J69" s="155"/>
      <c r="K69" s="168">
        <f>IF(SUM(G69:I69)-F69=0,"",SUM(G69:I69)-F69)</f>
      </c>
      <c r="L69" s="169" t="s">
        <v>69</v>
      </c>
      <c r="M69" s="169" t="s">
        <v>40</v>
      </c>
      <c r="N69" s="169" t="s">
        <v>19</v>
      </c>
      <c r="O69" s="169" t="str">
        <f>L69&amp;" "&amp;M69</f>
        <v>cierres broches y acabados a joyeros de Quinchía</v>
      </c>
      <c r="P69" s="169"/>
      <c r="Q69" s="170"/>
    </row>
    <row r="70" spans="2:11" ht="11.25">
      <c r="B70" s="120" t="s">
        <v>73</v>
      </c>
      <c r="D70" s="115">
        <f>SUBTOTAL(9,D7:D68)</f>
        <v>997</v>
      </c>
      <c r="F70" s="172">
        <f>SUM(F15+F19+F27+F40+F48+F54+F60+F66+F31)</f>
        <v>52711500</v>
      </c>
      <c r="G70" s="173">
        <f>SUM(G8:G69)</f>
        <v>0</v>
      </c>
      <c r="H70" s="173">
        <f>SUM(H8:H69)</f>
        <v>0</v>
      </c>
      <c r="I70" s="173">
        <f>SUM(I8:I69)</f>
        <v>0</v>
      </c>
      <c r="J70" s="173"/>
      <c r="K70" s="174"/>
    </row>
    <row r="71" spans="6:11" ht="11.25">
      <c r="F71" s="116"/>
      <c r="G71" s="116">
        <f>SUBTOTAL(9,G8:G69)</f>
        <v>0</v>
      </c>
      <c r="H71" s="116">
        <f>SUBTOTAL(9,H8:H69)</f>
        <v>0</v>
      </c>
      <c r="I71" s="116">
        <f>SUBTOTAL(9,I8:I69)</f>
        <v>0</v>
      </c>
      <c r="J71" s="116"/>
      <c r="K71" s="116"/>
    </row>
    <row r="72" spans="6:11" ht="13.5" customHeight="1">
      <c r="F72" s="116"/>
      <c r="G72" s="116"/>
      <c r="H72" s="116"/>
      <c r="I72" s="116"/>
      <c r="J72" s="116"/>
      <c r="K72" s="116"/>
    </row>
  </sheetData>
  <sheetProtection/>
  <mergeCells count="13">
    <mergeCell ref="G2:I2"/>
    <mergeCell ref="A5:A7"/>
    <mergeCell ref="B5:B7"/>
    <mergeCell ref="C5:C7"/>
    <mergeCell ref="D5:D7"/>
    <mergeCell ref="E5:E7"/>
    <mergeCell ref="F5:F7"/>
    <mergeCell ref="G5:M5"/>
    <mergeCell ref="G6:G8"/>
    <mergeCell ref="H6:M6"/>
    <mergeCell ref="H7:J7"/>
    <mergeCell ref="K7:M7"/>
    <mergeCell ref="A67:J67"/>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sheetPr>
    <tabColor indexed="10"/>
  </sheetPr>
  <dimension ref="A1:G36"/>
  <sheetViews>
    <sheetView tabSelected="1" zoomScale="120" zoomScaleNormal="120" zoomScalePageLayoutView="0" workbookViewId="0" topLeftCell="A1">
      <pane ySplit="3" topLeftCell="A4" activePane="bottomLeft" state="frozen"/>
      <selection pane="topLeft" activeCell="A1" sqref="A1"/>
      <selection pane="bottomLeft" activeCell="A5" sqref="A5"/>
    </sheetView>
  </sheetViews>
  <sheetFormatPr defaultColWidth="11.421875" defaultRowHeight="15"/>
  <cols>
    <col min="1" max="1" width="24.57421875" style="0" customWidth="1"/>
    <col min="2" max="2" width="16.28125" style="0" customWidth="1"/>
    <col min="3" max="3" width="15.421875" style="0" customWidth="1"/>
    <col min="4" max="4" width="17.421875" style="0" customWidth="1"/>
    <col min="5" max="5" width="24.140625" style="0" customWidth="1"/>
    <col min="6" max="6" width="20.28125" style="0" customWidth="1"/>
    <col min="7" max="7" width="24.140625" style="62" customWidth="1"/>
  </cols>
  <sheetData>
    <row r="1" ht="15.75">
      <c r="C1" s="13" t="s">
        <v>471</v>
      </c>
    </row>
    <row r="2" ht="15.75" thickBot="1"/>
    <row r="3" spans="1:7" s="181" customFormat="1" ht="25.5" customHeight="1" thickBot="1">
      <c r="A3" s="175" t="s">
        <v>74</v>
      </c>
      <c r="B3" s="176" t="s">
        <v>444</v>
      </c>
      <c r="C3" s="177" t="s">
        <v>75</v>
      </c>
      <c r="D3" s="178" t="s">
        <v>76</v>
      </c>
      <c r="E3" s="178" t="s">
        <v>449</v>
      </c>
      <c r="F3" s="179" t="s">
        <v>560</v>
      </c>
      <c r="G3" s="180" t="s">
        <v>495</v>
      </c>
    </row>
    <row r="4" spans="1:7" ht="10.5" customHeight="1" thickBot="1">
      <c r="A4" s="182" t="s">
        <v>453</v>
      </c>
      <c r="B4" s="24"/>
      <c r="C4" s="183"/>
      <c r="D4" s="23"/>
      <c r="E4" s="184"/>
      <c r="F4" s="183"/>
      <c r="G4" s="185"/>
    </row>
    <row r="5" spans="1:7" ht="123.75">
      <c r="A5" s="77" t="s">
        <v>77</v>
      </c>
      <c r="B5" s="77" t="s">
        <v>78</v>
      </c>
      <c r="C5" s="77" t="s">
        <v>553</v>
      </c>
      <c r="D5" s="82" t="s">
        <v>79</v>
      </c>
      <c r="E5" s="77" t="s">
        <v>80</v>
      </c>
      <c r="F5" s="186" t="s">
        <v>81</v>
      </c>
      <c r="G5" s="187"/>
    </row>
    <row r="6" spans="1:7" s="24" customFormat="1" ht="15">
      <c r="A6" s="494" t="s">
        <v>82</v>
      </c>
      <c r="B6" s="495"/>
      <c r="C6" s="495"/>
      <c r="D6" s="495"/>
      <c r="E6" s="495"/>
      <c r="F6" s="495"/>
      <c r="G6" s="496"/>
    </row>
    <row r="7" spans="1:7" ht="135">
      <c r="A7" s="84" t="s">
        <v>51</v>
      </c>
      <c r="B7" s="77" t="s">
        <v>52</v>
      </c>
      <c r="C7" s="77" t="s">
        <v>83</v>
      </c>
      <c r="D7" s="77" t="s">
        <v>79</v>
      </c>
      <c r="E7" s="77" t="s">
        <v>54</v>
      </c>
      <c r="F7" s="77" t="s">
        <v>53</v>
      </c>
      <c r="G7" s="188"/>
    </row>
    <row r="8" spans="1:7" ht="15">
      <c r="A8" s="23"/>
      <c r="B8" s="23"/>
      <c r="C8" s="23"/>
      <c r="D8" s="23"/>
      <c r="E8" s="23"/>
      <c r="F8" s="23"/>
      <c r="G8" s="189"/>
    </row>
    <row r="9" spans="1:7" s="24" customFormat="1" ht="15.75" thickBot="1">
      <c r="A9" s="23"/>
      <c r="B9" s="23"/>
      <c r="C9" s="23"/>
      <c r="D9" s="23"/>
      <c r="E9" s="23"/>
      <c r="F9" s="23"/>
      <c r="G9" s="189"/>
    </row>
    <row r="10" spans="1:7" ht="15.75" thickBot="1">
      <c r="A10" s="497" t="s">
        <v>455</v>
      </c>
      <c r="B10" s="498"/>
      <c r="C10" s="498"/>
      <c r="D10" s="498"/>
      <c r="E10" s="499"/>
      <c r="F10" s="190"/>
      <c r="G10" s="191"/>
    </row>
    <row r="11" spans="1:7" ht="168.75">
      <c r="A11" s="192" t="s">
        <v>56</v>
      </c>
      <c r="B11" s="192" t="s">
        <v>406</v>
      </c>
      <c r="C11" s="193">
        <v>210</v>
      </c>
      <c r="D11" s="192" t="s">
        <v>407</v>
      </c>
      <c r="E11" s="194" t="s">
        <v>417</v>
      </c>
      <c r="F11" s="194" t="s">
        <v>55</v>
      </c>
      <c r="G11" s="195">
        <f>'[2]Base de Calculo P.I.'!F15+'[2]Base de Calculo P.I.'!F19+'[2]Base de Calculo P.I.'!F27</f>
        <v>17632500</v>
      </c>
    </row>
    <row r="12" spans="1:7" ht="101.25">
      <c r="A12" s="196" t="s">
        <v>419</v>
      </c>
      <c r="B12" s="77" t="s">
        <v>420</v>
      </c>
      <c r="C12" s="78">
        <v>80</v>
      </c>
      <c r="D12" s="77" t="s">
        <v>84</v>
      </c>
      <c r="E12" s="197" t="s">
        <v>422</v>
      </c>
      <c r="F12" s="198" t="s">
        <v>85</v>
      </c>
      <c r="G12" s="188">
        <f>'[2]Base de Calculo P.I.'!F31</f>
        <v>5600000</v>
      </c>
    </row>
    <row r="13" spans="1:7" ht="123.75">
      <c r="A13" s="196" t="s">
        <v>423</v>
      </c>
      <c r="B13" s="77" t="s">
        <v>86</v>
      </c>
      <c r="C13" s="78">
        <v>240</v>
      </c>
      <c r="D13" s="77" t="s">
        <v>87</v>
      </c>
      <c r="E13" s="197" t="s">
        <v>424</v>
      </c>
      <c r="F13" s="198" t="s">
        <v>425</v>
      </c>
      <c r="G13" s="188">
        <f>'[2]Base de Calculo P.I.'!F40+'[2]Base de Calculo P.I.'!F48+'[2]Base de Calculo P.I.'!F54+'[2]Base de Calculo P.I.'!F60</f>
        <v>21079000</v>
      </c>
    </row>
    <row r="14" spans="1:7" ht="67.5">
      <c r="A14" s="196" t="s">
        <v>88</v>
      </c>
      <c r="B14" s="77" t="s">
        <v>89</v>
      </c>
      <c r="C14" s="78">
        <v>120</v>
      </c>
      <c r="D14" s="77" t="s">
        <v>90</v>
      </c>
      <c r="E14" s="197" t="s">
        <v>91</v>
      </c>
      <c r="F14" s="198" t="s">
        <v>92</v>
      </c>
      <c r="G14" s="188">
        <f>'[2]Base de Calculo P.I.'!F66</f>
        <v>8400000</v>
      </c>
    </row>
    <row r="15" spans="1:7" ht="15">
      <c r="A15" s="199"/>
      <c r="B15" s="23"/>
      <c r="C15" s="200"/>
      <c r="D15" s="23"/>
      <c r="E15" s="23"/>
      <c r="F15" s="101"/>
      <c r="G15" s="189"/>
    </row>
    <row r="16" spans="1:7" ht="15.75" thickBot="1">
      <c r="A16" s="500" t="s">
        <v>456</v>
      </c>
      <c r="B16" s="500"/>
      <c r="C16" s="500"/>
      <c r="D16" s="500"/>
      <c r="E16" s="500"/>
      <c r="F16" s="201"/>
      <c r="G16" s="202"/>
    </row>
    <row r="17" spans="1:7" ht="15.75" customHeight="1" thickBot="1">
      <c r="A17" s="438" t="s">
        <v>93</v>
      </c>
      <c r="B17" s="439"/>
      <c r="C17" s="439"/>
      <c r="D17" s="439"/>
      <c r="E17" s="446"/>
      <c r="F17" s="110"/>
      <c r="G17" s="70"/>
    </row>
    <row r="18" spans="1:7" ht="180">
      <c r="A18" s="192" t="s">
        <v>94</v>
      </c>
      <c r="B18" s="192" t="s">
        <v>411</v>
      </c>
      <c r="C18" s="204">
        <v>10</v>
      </c>
      <c r="D18" s="192" t="s">
        <v>408</v>
      </c>
      <c r="E18" s="192" t="s">
        <v>418</v>
      </c>
      <c r="F18" s="194" t="s">
        <v>409</v>
      </c>
      <c r="G18" s="195">
        <f>'[2]Base de Calculo P.I.'!F15</f>
        <v>1757500</v>
      </c>
    </row>
    <row r="19" spans="1:7" s="208" customFormat="1" ht="56.25">
      <c r="A19" s="205" t="s">
        <v>410</v>
      </c>
      <c r="B19" s="205" t="s">
        <v>95</v>
      </c>
      <c r="C19" s="206">
        <v>160</v>
      </c>
      <c r="D19" s="205" t="s">
        <v>413</v>
      </c>
      <c r="E19" s="205" t="s">
        <v>412</v>
      </c>
      <c r="F19" s="205" t="s">
        <v>414</v>
      </c>
      <c r="G19" s="207">
        <f>'[2]Base de Calculo P.I.'!F19</f>
        <v>11200000</v>
      </c>
    </row>
    <row r="20" spans="1:7" s="208" customFormat="1" ht="168.75">
      <c r="A20" s="77" t="s">
        <v>96</v>
      </c>
      <c r="B20" s="192" t="s">
        <v>406</v>
      </c>
      <c r="C20" s="206">
        <v>40</v>
      </c>
      <c r="D20" s="192" t="s">
        <v>407</v>
      </c>
      <c r="E20" s="192" t="s">
        <v>415</v>
      </c>
      <c r="F20" s="205" t="s">
        <v>416</v>
      </c>
      <c r="G20" s="207">
        <f>'[2]Base de Calculo P.I.'!F27</f>
        <v>4675000</v>
      </c>
    </row>
    <row r="21" spans="1:7" s="208" customFormat="1" ht="15">
      <c r="A21" s="23"/>
      <c r="B21" s="209"/>
      <c r="C21" s="210"/>
      <c r="D21" s="209"/>
      <c r="E21" s="209"/>
      <c r="F21" s="209"/>
      <c r="G21" s="211"/>
    </row>
    <row r="22" spans="1:7" ht="15">
      <c r="A22" s="212"/>
      <c r="B22" s="23"/>
      <c r="C22" s="213"/>
      <c r="D22" s="23"/>
      <c r="E22" s="23"/>
      <c r="F22" s="101"/>
      <c r="G22" s="214"/>
    </row>
    <row r="23" spans="1:7" ht="15.75" customHeight="1">
      <c r="A23" s="501" t="s">
        <v>97</v>
      </c>
      <c r="B23" s="501"/>
      <c r="C23" s="501"/>
      <c r="D23" s="501"/>
      <c r="E23" s="501"/>
      <c r="F23" s="501"/>
      <c r="G23" s="501"/>
    </row>
    <row r="24" spans="1:7" s="208" customFormat="1" ht="157.5">
      <c r="A24" s="215" t="s">
        <v>205</v>
      </c>
      <c r="B24" s="77" t="s">
        <v>420</v>
      </c>
      <c r="C24" s="217">
        <v>80</v>
      </c>
      <c r="D24" s="216" t="s">
        <v>98</v>
      </c>
      <c r="E24" s="192" t="s">
        <v>421</v>
      </c>
      <c r="F24" s="216" t="s">
        <v>206</v>
      </c>
      <c r="G24" s="218">
        <f>'[2]Base de Calculo P.I.'!F31</f>
        <v>5600000</v>
      </c>
    </row>
    <row r="25" spans="1:7" s="208" customFormat="1" ht="15">
      <c r="A25" s="219"/>
      <c r="B25" s="209"/>
      <c r="C25" s="210"/>
      <c r="D25" s="209"/>
      <c r="E25" s="209"/>
      <c r="F25" s="209"/>
      <c r="G25" s="211"/>
    </row>
    <row r="26" spans="1:7" ht="15.75" thickBot="1">
      <c r="A26" s="23"/>
      <c r="B26" s="23"/>
      <c r="C26" s="213"/>
      <c r="D26" s="23"/>
      <c r="E26" s="23"/>
      <c r="F26" s="23"/>
      <c r="G26" s="214"/>
    </row>
    <row r="27" spans="1:7" ht="27" customHeight="1" thickBot="1">
      <c r="A27" s="416" t="s">
        <v>99</v>
      </c>
      <c r="B27" s="417"/>
      <c r="C27" s="417"/>
      <c r="D27" s="417"/>
      <c r="E27" s="417"/>
      <c r="F27" s="417"/>
      <c r="G27" s="502"/>
    </row>
    <row r="28" spans="1:7" ht="90">
      <c r="A28" s="215" t="s">
        <v>426</v>
      </c>
      <c r="B28" s="203" t="s">
        <v>427</v>
      </c>
      <c r="C28" s="217">
        <v>40</v>
      </c>
      <c r="D28" s="216" t="s">
        <v>100</v>
      </c>
      <c r="E28" s="216" t="s">
        <v>101</v>
      </c>
      <c r="F28" s="216" t="s">
        <v>102</v>
      </c>
      <c r="G28" s="218">
        <f>'[2]Base de Calculo P.I.'!F40</f>
        <v>3965000</v>
      </c>
    </row>
    <row r="29" spans="1:7" ht="123.75">
      <c r="A29" s="220" t="s">
        <v>190</v>
      </c>
      <c r="B29" s="205" t="s">
        <v>191</v>
      </c>
      <c r="C29" s="206">
        <v>40</v>
      </c>
      <c r="D29" s="221" t="s">
        <v>428</v>
      </c>
      <c r="E29" s="406" t="s">
        <v>192</v>
      </c>
      <c r="F29" s="222" t="s">
        <v>193</v>
      </c>
      <c r="G29" s="223">
        <f>'[2]Base de Calculo P.I.'!F48</f>
        <v>3995000</v>
      </c>
    </row>
    <row r="30" spans="1:7" ht="168.75">
      <c r="A30" s="197" t="s">
        <v>103</v>
      </c>
      <c r="B30" s="224" t="s">
        <v>104</v>
      </c>
      <c r="C30" s="206">
        <v>120</v>
      </c>
      <c r="D30" s="225" t="s">
        <v>105</v>
      </c>
      <c r="E30" s="406" t="s">
        <v>194</v>
      </c>
      <c r="F30" s="226" t="s">
        <v>106</v>
      </c>
      <c r="G30" s="223">
        <f>'[2]Base de Calculo P.I.'!F54</f>
        <v>9345000</v>
      </c>
    </row>
    <row r="31" spans="1:7" ht="67.5">
      <c r="A31" s="221" t="s">
        <v>195</v>
      </c>
      <c r="B31" s="205" t="s">
        <v>196</v>
      </c>
      <c r="C31" s="206">
        <v>40</v>
      </c>
      <c r="D31" s="221" t="s">
        <v>197</v>
      </c>
      <c r="E31" s="205" t="s">
        <v>107</v>
      </c>
      <c r="F31" s="227" t="s">
        <v>198</v>
      </c>
      <c r="G31" s="207">
        <f>'[2]Base de Calculo P.I.'!F60</f>
        <v>3774000</v>
      </c>
    </row>
    <row r="32" spans="1:7" ht="15">
      <c r="A32" s="228"/>
      <c r="B32" s="209"/>
      <c r="C32" s="210"/>
      <c r="D32" s="228"/>
      <c r="E32" s="209"/>
      <c r="F32" s="228"/>
      <c r="G32" s="211"/>
    </row>
    <row r="33" spans="1:7" ht="15.75" thickBot="1">
      <c r="A33" s="59"/>
      <c r="B33" s="23"/>
      <c r="C33" s="213"/>
      <c r="D33" s="23"/>
      <c r="E33" s="23"/>
      <c r="F33" s="24"/>
      <c r="G33" s="229"/>
    </row>
    <row r="34" spans="1:7" ht="15.75" customHeight="1" thickBot="1">
      <c r="A34" s="438" t="s">
        <v>108</v>
      </c>
      <c r="B34" s="439"/>
      <c r="C34" s="439"/>
      <c r="D34" s="439"/>
      <c r="E34" s="446"/>
      <c r="F34" s="230"/>
      <c r="G34" s="191"/>
    </row>
    <row r="35" spans="1:7" ht="78.75">
      <c r="A35" s="231" t="s">
        <v>109</v>
      </c>
      <c r="B35" s="203" t="s">
        <v>199</v>
      </c>
      <c r="C35" s="217">
        <v>80</v>
      </c>
      <c r="D35" s="227" t="s">
        <v>200</v>
      </c>
      <c r="E35" s="227" t="s">
        <v>110</v>
      </c>
      <c r="F35" s="225" t="s">
        <v>201</v>
      </c>
      <c r="G35" s="218">
        <f>'[2]Base de Calculo P.I.'!F63</f>
        <v>5600000</v>
      </c>
    </row>
    <row r="36" spans="1:7" ht="45">
      <c r="A36" s="197" t="s">
        <v>202</v>
      </c>
      <c r="B36" s="224" t="s">
        <v>204</v>
      </c>
      <c r="C36" s="206">
        <v>40</v>
      </c>
      <c r="D36" s="221" t="s">
        <v>111</v>
      </c>
      <c r="E36" s="205" t="s">
        <v>203</v>
      </c>
      <c r="F36" s="232" t="s">
        <v>112</v>
      </c>
      <c r="G36" s="218">
        <f>'[2]Base de Calculo P.I.'!F65</f>
        <v>2800000</v>
      </c>
    </row>
  </sheetData>
  <sheetProtection/>
  <mergeCells count="7">
    <mergeCell ref="A34:E34"/>
    <mergeCell ref="A6:G6"/>
    <mergeCell ref="A10:E10"/>
    <mergeCell ref="A16:E16"/>
    <mergeCell ref="A17:E17"/>
    <mergeCell ref="A23:G23"/>
    <mergeCell ref="A27:G27"/>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M59"/>
  <sheetViews>
    <sheetView zoomScalePageLayoutView="0" workbookViewId="0" topLeftCell="A1">
      <selection activeCell="A1" sqref="A1:IV16384"/>
    </sheetView>
  </sheetViews>
  <sheetFormatPr defaultColWidth="11.421875" defaultRowHeight="15"/>
  <cols>
    <col min="1" max="1" width="20.421875" style="233" bestFit="1" customWidth="1"/>
    <col min="2" max="2" width="31.57421875" style="0" bestFit="1" customWidth="1"/>
    <col min="4" max="4" width="13.8515625" style="0" customWidth="1"/>
    <col min="5" max="5" width="18.28125" style="234" bestFit="1" customWidth="1"/>
    <col min="6" max="6" width="15.57421875" style="62" bestFit="1" customWidth="1"/>
    <col min="7" max="7" width="16.7109375" style="0" bestFit="1" customWidth="1"/>
    <col min="8" max="8" width="15.28125" style="0" customWidth="1"/>
    <col min="9" max="9" width="14.28125" style="0" bestFit="1" customWidth="1"/>
    <col min="11" max="11" width="14.00390625" style="0" customWidth="1"/>
    <col min="12" max="12" width="14.28125" style="0" bestFit="1" customWidth="1"/>
    <col min="14" max="14" width="11.421875" style="24" customWidth="1"/>
  </cols>
  <sheetData>
    <row r="1" ht="15.75">
      <c r="F1" s="61" t="s">
        <v>472</v>
      </c>
    </row>
    <row r="2" ht="15.75" thickBot="1"/>
    <row r="3" spans="1:13" ht="15.75" thickBot="1">
      <c r="A3" s="512" t="s">
        <v>457</v>
      </c>
      <c r="B3" s="407" t="s">
        <v>458</v>
      </c>
      <c r="C3" s="410" t="s">
        <v>459</v>
      </c>
      <c r="D3" s="407" t="s">
        <v>460</v>
      </c>
      <c r="E3" s="515" t="s">
        <v>461</v>
      </c>
      <c r="F3" s="433" t="s">
        <v>462</v>
      </c>
      <c r="G3" s="418" t="s">
        <v>463</v>
      </c>
      <c r="H3" s="419"/>
      <c r="I3" s="419"/>
      <c r="J3" s="419"/>
      <c r="K3" s="419"/>
      <c r="L3" s="419"/>
      <c r="M3" s="420"/>
    </row>
    <row r="4" spans="1:13" ht="15.75" thickBot="1">
      <c r="A4" s="513"/>
      <c r="B4" s="408"/>
      <c r="C4" s="411"/>
      <c r="D4" s="408"/>
      <c r="E4" s="516"/>
      <c r="F4" s="434"/>
      <c r="G4" s="424" t="s">
        <v>465</v>
      </c>
      <c r="H4" s="421" t="s">
        <v>464</v>
      </c>
      <c r="I4" s="422"/>
      <c r="J4" s="422"/>
      <c r="K4" s="422"/>
      <c r="L4" s="422"/>
      <c r="M4" s="423"/>
    </row>
    <row r="5" spans="1:13" ht="15.75" thickBot="1">
      <c r="A5" s="513"/>
      <c r="B5" s="408"/>
      <c r="C5" s="411"/>
      <c r="D5" s="408"/>
      <c r="E5" s="516"/>
      <c r="F5" s="434"/>
      <c r="G5" s="425"/>
      <c r="H5" s="427" t="s">
        <v>466</v>
      </c>
      <c r="I5" s="428"/>
      <c r="J5" s="429"/>
      <c r="K5" s="430" t="s">
        <v>467</v>
      </c>
      <c r="L5" s="431"/>
      <c r="M5" s="432"/>
    </row>
    <row r="6" spans="1:13" ht="30.75" thickBot="1">
      <c r="A6" s="514"/>
      <c r="B6" s="409"/>
      <c r="C6" s="412"/>
      <c r="D6" s="409"/>
      <c r="E6" s="517"/>
      <c r="F6" s="435"/>
      <c r="G6" s="426"/>
      <c r="H6" s="41" t="s">
        <v>468</v>
      </c>
      <c r="I6" s="18" t="s">
        <v>469</v>
      </c>
      <c r="J6" s="19" t="s">
        <v>470</v>
      </c>
      <c r="K6" s="40" t="s">
        <v>468</v>
      </c>
      <c r="L6" s="38" t="s">
        <v>469</v>
      </c>
      <c r="M6" s="39" t="s">
        <v>470</v>
      </c>
    </row>
    <row r="7" spans="1:13" ht="45">
      <c r="A7" s="503" t="s">
        <v>113</v>
      </c>
      <c r="B7" s="236" t="s">
        <v>114</v>
      </c>
      <c r="C7" s="152" t="s">
        <v>115</v>
      </c>
      <c r="D7" s="152"/>
      <c r="E7" s="237"/>
      <c r="F7" s="238"/>
      <c r="G7" s="152"/>
      <c r="H7" s="152"/>
      <c r="I7" s="152"/>
      <c r="J7" s="152"/>
      <c r="K7" s="152"/>
      <c r="L7" s="152"/>
      <c r="M7" s="152"/>
    </row>
    <row r="8" spans="1:13" ht="15" customHeight="1">
      <c r="A8" s="509"/>
      <c r="B8" s="236" t="s">
        <v>116</v>
      </c>
      <c r="C8" s="152" t="s">
        <v>117</v>
      </c>
      <c r="D8" s="152"/>
      <c r="E8" s="237"/>
      <c r="F8" s="238"/>
      <c r="G8" s="152"/>
      <c r="H8" s="152"/>
      <c r="I8" s="152"/>
      <c r="J8" s="152"/>
      <c r="K8" s="152"/>
      <c r="L8" s="152"/>
      <c r="M8" s="152"/>
    </row>
    <row r="9" spans="1:13" ht="15">
      <c r="A9" s="509"/>
      <c r="B9" s="236" t="s">
        <v>118</v>
      </c>
      <c r="C9" s="152" t="s">
        <v>115</v>
      </c>
      <c r="D9" s="152"/>
      <c r="E9" s="237"/>
      <c r="F9" s="238"/>
      <c r="G9" s="152"/>
      <c r="H9" s="152"/>
      <c r="I9" s="152"/>
      <c r="J9" s="152"/>
      <c r="K9" s="152"/>
      <c r="L9" s="152"/>
      <c r="M9" s="152"/>
    </row>
    <row r="10" spans="1:13" ht="15.75" thickBot="1">
      <c r="A10" s="504"/>
      <c r="B10" s="239" t="s">
        <v>119</v>
      </c>
      <c r="C10" s="152" t="s">
        <v>120</v>
      </c>
      <c r="D10" s="152"/>
      <c r="E10" s="237"/>
      <c r="F10" s="238"/>
      <c r="G10" s="152"/>
      <c r="H10" s="152"/>
      <c r="I10" s="152"/>
      <c r="J10" s="152"/>
      <c r="K10" s="152"/>
      <c r="L10" s="152"/>
      <c r="M10" s="152"/>
    </row>
    <row r="11" spans="1:13" ht="45">
      <c r="A11" s="503" t="s">
        <v>121</v>
      </c>
      <c r="B11" s="236" t="s">
        <v>122</v>
      </c>
      <c r="C11" s="152" t="s">
        <v>115</v>
      </c>
      <c r="D11" s="152">
        <v>3</v>
      </c>
      <c r="E11" s="237">
        <v>140000</v>
      </c>
      <c r="F11" s="238">
        <f>SUM(E11*D11)</f>
        <v>420000</v>
      </c>
      <c r="G11" s="152"/>
      <c r="H11" s="152"/>
      <c r="I11" s="152"/>
      <c r="J11" s="152"/>
      <c r="K11" s="152"/>
      <c r="L11" s="152"/>
      <c r="M11" s="152"/>
    </row>
    <row r="12" spans="1:13" ht="15" customHeight="1">
      <c r="A12" s="509"/>
      <c r="B12" s="236" t="s">
        <v>116</v>
      </c>
      <c r="C12" s="152" t="s">
        <v>117</v>
      </c>
      <c r="D12" s="152">
        <v>60</v>
      </c>
      <c r="E12" s="237">
        <v>80</v>
      </c>
      <c r="F12" s="238">
        <f aca="true" t="shared" si="0" ref="F12:F44">SUM(E12*D12)</f>
        <v>4800</v>
      </c>
      <c r="G12" s="152"/>
      <c r="H12" s="152"/>
      <c r="I12" s="152"/>
      <c r="J12" s="152"/>
      <c r="K12" s="152"/>
      <c r="L12" s="152"/>
      <c r="M12" s="152"/>
    </row>
    <row r="13" spans="1:13" ht="30">
      <c r="A13" s="509"/>
      <c r="B13" s="236" t="s">
        <v>123</v>
      </c>
      <c r="C13" s="152" t="s">
        <v>115</v>
      </c>
      <c r="D13" s="152">
        <v>3</v>
      </c>
      <c r="E13" s="237">
        <v>150000</v>
      </c>
      <c r="F13" s="238">
        <f t="shared" si="0"/>
        <v>450000</v>
      </c>
      <c r="G13" s="152"/>
      <c r="H13" s="152"/>
      <c r="I13" s="152"/>
      <c r="J13" s="152"/>
      <c r="K13" s="152"/>
      <c r="L13" s="152"/>
      <c r="M13" s="152"/>
    </row>
    <row r="14" spans="1:13" ht="15.75" thickBot="1">
      <c r="A14" s="504"/>
      <c r="B14" s="239" t="s">
        <v>119</v>
      </c>
      <c r="C14" s="152" t="s">
        <v>120</v>
      </c>
      <c r="D14" s="152">
        <v>6</v>
      </c>
      <c r="E14" s="237">
        <v>3000</v>
      </c>
      <c r="F14" s="238">
        <f t="shared" si="0"/>
        <v>18000</v>
      </c>
      <c r="G14" s="152"/>
      <c r="H14" s="152"/>
      <c r="I14" s="152"/>
      <c r="J14" s="152"/>
      <c r="K14" s="152"/>
      <c r="L14" s="152"/>
      <c r="M14" s="152"/>
    </row>
    <row r="15" spans="1:13" ht="45">
      <c r="A15" s="503" t="s">
        <v>485</v>
      </c>
      <c r="B15" s="236" t="s">
        <v>124</v>
      </c>
      <c r="C15" s="25" t="s">
        <v>115</v>
      </c>
      <c r="D15" s="25">
        <v>15</v>
      </c>
      <c r="E15" s="240">
        <v>140000</v>
      </c>
      <c r="F15" s="238">
        <f t="shared" si="0"/>
        <v>2100000</v>
      </c>
      <c r="G15" s="25"/>
      <c r="H15" s="25"/>
      <c r="I15" s="25"/>
      <c r="J15" s="25"/>
      <c r="K15" s="25"/>
      <c r="L15" s="25"/>
      <c r="M15" s="48"/>
    </row>
    <row r="16" spans="1:13" ht="15">
      <c r="A16" s="509"/>
      <c r="B16" s="239" t="s">
        <v>125</v>
      </c>
      <c r="C16" s="25" t="s">
        <v>115</v>
      </c>
      <c r="D16" s="25">
        <v>15</v>
      </c>
      <c r="E16" s="240">
        <v>150000</v>
      </c>
      <c r="F16" s="238">
        <f t="shared" si="0"/>
        <v>2250000</v>
      </c>
      <c r="G16" s="25"/>
      <c r="H16" s="25"/>
      <c r="I16" s="25"/>
      <c r="J16" s="25"/>
      <c r="K16" s="25"/>
      <c r="L16" s="25"/>
      <c r="M16" s="48"/>
    </row>
    <row r="17" spans="1:13" ht="15.75" thickBot="1">
      <c r="A17" s="504"/>
      <c r="B17" s="30" t="s">
        <v>116</v>
      </c>
      <c r="C17" s="25" t="s">
        <v>117</v>
      </c>
      <c r="D17" s="25">
        <v>60</v>
      </c>
      <c r="E17" s="240">
        <v>80</v>
      </c>
      <c r="F17" s="238">
        <f t="shared" si="0"/>
        <v>4800</v>
      </c>
      <c r="G17" s="25"/>
      <c r="H17" s="25"/>
      <c r="I17" s="25"/>
      <c r="J17" s="25"/>
      <c r="K17" s="25"/>
      <c r="L17" s="25"/>
      <c r="M17" s="48"/>
    </row>
    <row r="18" spans="1:13" ht="45">
      <c r="A18" s="503" t="s">
        <v>486</v>
      </c>
      <c r="B18" s="241" t="s">
        <v>124</v>
      </c>
      <c r="C18" s="25" t="s">
        <v>115</v>
      </c>
      <c r="D18" s="25">
        <v>30</v>
      </c>
      <c r="E18" s="240">
        <v>140000</v>
      </c>
      <c r="F18" s="238">
        <f t="shared" si="0"/>
        <v>4200000</v>
      </c>
      <c r="G18" s="25"/>
      <c r="H18" s="25"/>
      <c r="I18" s="25"/>
      <c r="J18" s="25"/>
      <c r="K18" s="25"/>
      <c r="L18" s="25"/>
      <c r="M18" s="48"/>
    </row>
    <row r="19" spans="1:13" ht="15">
      <c r="A19" s="509"/>
      <c r="B19" s="30" t="s">
        <v>125</v>
      </c>
      <c r="C19" s="25" t="s">
        <v>115</v>
      </c>
      <c r="D19" s="25">
        <v>30</v>
      </c>
      <c r="E19" s="240">
        <v>150000</v>
      </c>
      <c r="F19" s="238">
        <f t="shared" si="0"/>
        <v>4500000</v>
      </c>
      <c r="G19" s="25"/>
      <c r="H19" s="25"/>
      <c r="I19" s="25"/>
      <c r="J19" s="25"/>
      <c r="K19" s="25"/>
      <c r="L19" s="25"/>
      <c r="M19" s="48"/>
    </row>
    <row r="20" spans="1:13" ht="15.75" thickBot="1">
      <c r="A20" s="504"/>
      <c r="B20" s="30" t="s">
        <v>116</v>
      </c>
      <c r="C20" s="25" t="s">
        <v>117</v>
      </c>
      <c r="D20" s="25">
        <v>250</v>
      </c>
      <c r="E20" s="240">
        <v>80</v>
      </c>
      <c r="F20" s="238">
        <f t="shared" si="0"/>
        <v>20000</v>
      </c>
      <c r="G20" s="25"/>
      <c r="H20" s="25"/>
      <c r="I20" s="25"/>
      <c r="J20" s="25"/>
      <c r="K20" s="25"/>
      <c r="L20" s="25"/>
      <c r="M20" s="48"/>
    </row>
    <row r="21" spans="1:13" ht="45">
      <c r="A21" s="503" t="s">
        <v>490</v>
      </c>
      <c r="B21" s="241" t="s">
        <v>124</v>
      </c>
      <c r="C21" s="25" t="s">
        <v>115</v>
      </c>
      <c r="D21" s="25">
        <v>15</v>
      </c>
      <c r="E21" s="240">
        <v>140000</v>
      </c>
      <c r="F21" s="238">
        <f t="shared" si="0"/>
        <v>2100000</v>
      </c>
      <c r="G21" s="25"/>
      <c r="H21" s="25"/>
      <c r="I21" s="25"/>
      <c r="J21" s="25"/>
      <c r="K21" s="25"/>
      <c r="L21" s="25"/>
      <c r="M21" s="48"/>
    </row>
    <row r="22" spans="1:13" ht="15">
      <c r="A22" s="509"/>
      <c r="B22" s="30" t="s">
        <v>116</v>
      </c>
      <c r="C22" s="25" t="s">
        <v>117</v>
      </c>
      <c r="D22" s="25">
        <v>250</v>
      </c>
      <c r="E22" s="240">
        <v>80</v>
      </c>
      <c r="F22" s="238">
        <f t="shared" si="0"/>
        <v>20000</v>
      </c>
      <c r="G22" s="25"/>
      <c r="H22" s="25"/>
      <c r="I22" s="25"/>
      <c r="J22" s="25"/>
      <c r="K22" s="25"/>
      <c r="L22" s="25"/>
      <c r="M22" s="48"/>
    </row>
    <row r="23" spans="1:13" ht="15">
      <c r="A23" s="509"/>
      <c r="B23" s="30" t="s">
        <v>125</v>
      </c>
      <c r="C23" s="25" t="s">
        <v>115</v>
      </c>
      <c r="D23" s="25">
        <v>15</v>
      </c>
      <c r="E23" s="240">
        <v>150000</v>
      </c>
      <c r="F23" s="238">
        <f t="shared" si="0"/>
        <v>2250000</v>
      </c>
      <c r="G23" s="25"/>
      <c r="H23" s="25"/>
      <c r="I23" s="25"/>
      <c r="J23" s="25"/>
      <c r="K23" s="25"/>
      <c r="L23" s="25"/>
      <c r="M23" s="48"/>
    </row>
    <row r="24" spans="1:13" ht="30">
      <c r="A24" s="509"/>
      <c r="B24" s="241" t="s">
        <v>126</v>
      </c>
      <c r="C24" s="25" t="s">
        <v>127</v>
      </c>
      <c r="D24" s="25">
        <v>2</v>
      </c>
      <c r="E24" s="240"/>
      <c r="F24" s="238">
        <f t="shared" si="0"/>
        <v>0</v>
      </c>
      <c r="G24" s="25"/>
      <c r="H24" s="25"/>
      <c r="I24" s="25"/>
      <c r="J24" s="25"/>
      <c r="K24" s="25"/>
      <c r="L24" s="25"/>
      <c r="M24" s="48"/>
    </row>
    <row r="25" spans="1:13" ht="15">
      <c r="A25" s="509"/>
      <c r="B25" s="30" t="s">
        <v>128</v>
      </c>
      <c r="C25" s="25" t="s">
        <v>129</v>
      </c>
      <c r="D25" s="25">
        <v>1</v>
      </c>
      <c r="E25" s="240">
        <v>250000</v>
      </c>
      <c r="F25" s="238">
        <f t="shared" si="0"/>
        <v>250000</v>
      </c>
      <c r="G25" s="25"/>
      <c r="H25" s="25"/>
      <c r="I25" s="25"/>
      <c r="J25" s="25"/>
      <c r="K25" s="25"/>
      <c r="L25" s="25"/>
      <c r="M25" s="48"/>
    </row>
    <row r="26" spans="1:13" ht="30.75" thickBot="1">
      <c r="A26" s="504"/>
      <c r="B26" s="241" t="s">
        <v>130</v>
      </c>
      <c r="C26" s="25" t="s">
        <v>131</v>
      </c>
      <c r="D26" s="25">
        <v>2</v>
      </c>
      <c r="E26" s="240"/>
      <c r="F26" s="238">
        <f t="shared" si="0"/>
        <v>0</v>
      </c>
      <c r="G26" s="25"/>
      <c r="H26" s="25"/>
      <c r="I26" s="25"/>
      <c r="J26" s="25"/>
      <c r="K26" s="25"/>
      <c r="L26" s="25"/>
      <c r="M26" s="48"/>
    </row>
    <row r="27" spans="1:13" ht="45">
      <c r="A27" s="503" t="s">
        <v>487</v>
      </c>
      <c r="B27" s="241" t="s">
        <v>124</v>
      </c>
      <c r="C27" s="25" t="s">
        <v>115</v>
      </c>
      <c r="D27" s="25">
        <v>2</v>
      </c>
      <c r="E27" s="240">
        <v>140000</v>
      </c>
      <c r="F27" s="238">
        <f t="shared" si="0"/>
        <v>280000</v>
      </c>
      <c r="G27" s="25"/>
      <c r="H27" s="25"/>
      <c r="I27" s="25"/>
      <c r="J27" s="25"/>
      <c r="K27" s="25"/>
      <c r="L27" s="25"/>
      <c r="M27" s="48"/>
    </row>
    <row r="28" spans="1:13" ht="15">
      <c r="A28" s="509"/>
      <c r="B28" s="30" t="s">
        <v>125</v>
      </c>
      <c r="C28" s="25" t="s">
        <v>115</v>
      </c>
      <c r="D28" s="25">
        <v>2</v>
      </c>
      <c r="E28" s="240">
        <v>150000</v>
      </c>
      <c r="F28" s="238">
        <f t="shared" si="0"/>
        <v>300000</v>
      </c>
      <c r="G28" s="25"/>
      <c r="H28" s="25"/>
      <c r="I28" s="25"/>
      <c r="J28" s="25"/>
      <c r="K28" s="25"/>
      <c r="L28" s="25"/>
      <c r="M28" s="48"/>
    </row>
    <row r="29" spans="1:13" ht="30.75" thickBot="1">
      <c r="A29" s="504"/>
      <c r="B29" s="241" t="s">
        <v>132</v>
      </c>
      <c r="C29" s="25" t="s">
        <v>115</v>
      </c>
      <c r="D29" s="25">
        <v>2</v>
      </c>
      <c r="E29" s="240"/>
      <c r="F29" s="238">
        <f t="shared" si="0"/>
        <v>0</v>
      </c>
      <c r="G29" s="25"/>
      <c r="H29" s="25"/>
      <c r="I29" s="25"/>
      <c r="J29" s="25"/>
      <c r="K29" s="25"/>
      <c r="L29" s="25"/>
      <c r="M29" s="48"/>
    </row>
    <row r="30" spans="1:13" ht="45">
      <c r="A30" s="503" t="s">
        <v>133</v>
      </c>
      <c r="B30" s="241" t="s">
        <v>124</v>
      </c>
      <c r="C30" s="25" t="s">
        <v>115</v>
      </c>
      <c r="D30" s="242">
        <v>6</v>
      </c>
      <c r="E30" s="240">
        <v>140000</v>
      </c>
      <c r="F30" s="238">
        <f t="shared" si="0"/>
        <v>840000</v>
      </c>
      <c r="G30" s="25"/>
      <c r="H30" s="25"/>
      <c r="I30" s="25"/>
      <c r="J30" s="25"/>
      <c r="K30" s="25"/>
      <c r="L30" s="25"/>
      <c r="M30" s="48"/>
    </row>
    <row r="31" spans="1:13" ht="15">
      <c r="A31" s="509"/>
      <c r="B31" s="30" t="s">
        <v>116</v>
      </c>
      <c r="C31" s="25" t="s">
        <v>117</v>
      </c>
      <c r="D31" s="25">
        <v>600</v>
      </c>
      <c r="E31" s="240">
        <v>80</v>
      </c>
      <c r="F31" s="238">
        <f t="shared" si="0"/>
        <v>48000</v>
      </c>
      <c r="G31" s="25"/>
      <c r="H31" s="25"/>
      <c r="I31" s="25"/>
      <c r="J31" s="25"/>
      <c r="K31" s="25"/>
      <c r="L31" s="25"/>
      <c r="M31" s="48"/>
    </row>
    <row r="32" spans="1:13" ht="15.75" thickBot="1">
      <c r="A32" s="504"/>
      <c r="B32" s="30" t="s">
        <v>125</v>
      </c>
      <c r="C32" s="25" t="s">
        <v>115</v>
      </c>
      <c r="D32" s="25">
        <v>6</v>
      </c>
      <c r="E32" s="240">
        <v>150000</v>
      </c>
      <c r="F32" s="238">
        <f t="shared" si="0"/>
        <v>900000</v>
      </c>
      <c r="G32" s="25"/>
      <c r="H32" s="25"/>
      <c r="I32" s="25"/>
      <c r="J32" s="25"/>
      <c r="K32" s="25"/>
      <c r="L32" s="25"/>
      <c r="M32" s="48"/>
    </row>
    <row r="33" spans="1:13" ht="45">
      <c r="A33" s="503" t="s">
        <v>134</v>
      </c>
      <c r="B33" s="241" t="s">
        <v>124</v>
      </c>
      <c r="C33" s="26" t="s">
        <v>115</v>
      </c>
      <c r="D33" s="26">
        <v>8</v>
      </c>
      <c r="E33" s="243">
        <v>140000</v>
      </c>
      <c r="F33" s="238">
        <f t="shared" si="0"/>
        <v>1120000</v>
      </c>
      <c r="G33" s="26"/>
      <c r="H33" s="26"/>
      <c r="I33" s="26"/>
      <c r="J33" s="26"/>
      <c r="K33" s="26"/>
      <c r="L33" s="26"/>
      <c r="M33" s="49"/>
    </row>
    <row r="34" spans="1:13" ht="15">
      <c r="A34" s="509"/>
      <c r="B34" s="30" t="s">
        <v>116</v>
      </c>
      <c r="C34" s="26" t="s">
        <v>117</v>
      </c>
      <c r="D34" s="26">
        <v>250</v>
      </c>
      <c r="E34" s="243">
        <v>80</v>
      </c>
      <c r="F34" s="238">
        <f t="shared" si="0"/>
        <v>20000</v>
      </c>
      <c r="G34" s="26"/>
      <c r="H34" s="26"/>
      <c r="I34" s="26"/>
      <c r="J34" s="26"/>
      <c r="K34" s="26"/>
      <c r="L34" s="26"/>
      <c r="M34" s="49"/>
    </row>
    <row r="35" spans="1:13" ht="15.75" thickBot="1">
      <c r="A35" s="504"/>
      <c r="B35" s="31" t="s">
        <v>119</v>
      </c>
      <c r="C35" s="26" t="s">
        <v>120</v>
      </c>
      <c r="D35" s="26"/>
      <c r="E35" s="243"/>
      <c r="F35" s="244"/>
      <c r="G35" s="26"/>
      <c r="H35" s="26"/>
      <c r="I35" s="26"/>
      <c r="J35" s="26"/>
      <c r="K35" s="26"/>
      <c r="L35" s="26"/>
      <c r="M35" s="49"/>
    </row>
    <row r="36" spans="1:13" ht="15.75" customHeight="1" thickBot="1">
      <c r="A36" s="413" t="s">
        <v>491</v>
      </c>
      <c r="B36" s="414"/>
      <c r="C36" s="510"/>
      <c r="D36" s="510"/>
      <c r="E36" s="511"/>
      <c r="F36" s="245">
        <f>SUM(F11:F35)</f>
        <v>22095600</v>
      </c>
      <c r="G36" s="246"/>
      <c r="H36" s="51"/>
      <c r="I36" s="51"/>
      <c r="J36" s="51"/>
      <c r="K36" s="51"/>
      <c r="L36" s="51"/>
      <c r="M36" s="52"/>
    </row>
    <row r="37" spans="1:13" ht="45.75" thickBot="1">
      <c r="A37" s="235" t="s">
        <v>473</v>
      </c>
      <c r="B37" s="30" t="s">
        <v>116</v>
      </c>
      <c r="C37" s="247" t="s">
        <v>117</v>
      </c>
      <c r="D37" s="248">
        <v>250</v>
      </c>
      <c r="E37" s="249">
        <v>80</v>
      </c>
      <c r="F37" s="250">
        <f t="shared" si="0"/>
        <v>20000</v>
      </c>
      <c r="G37" s="251"/>
      <c r="H37" s="251"/>
      <c r="I37" s="251"/>
      <c r="J37" s="251"/>
      <c r="K37" s="251"/>
      <c r="L37" s="251"/>
      <c r="M37" s="252"/>
    </row>
    <row r="38" spans="1:13" ht="45.75" thickBot="1">
      <c r="A38" s="235" t="s">
        <v>474</v>
      </c>
      <c r="B38" s="241" t="s">
        <v>135</v>
      </c>
      <c r="C38" s="27" t="s">
        <v>117</v>
      </c>
      <c r="D38" s="27">
        <v>500</v>
      </c>
      <c r="E38" s="253">
        <v>80</v>
      </c>
      <c r="F38" s="238">
        <f t="shared" si="0"/>
        <v>40000</v>
      </c>
      <c r="G38" s="27"/>
      <c r="H38" s="27"/>
      <c r="I38" s="27"/>
      <c r="J38" s="27"/>
      <c r="K38" s="27"/>
      <c r="L38" s="27"/>
      <c r="M38" s="50"/>
    </row>
    <row r="39" spans="1:13" ht="30.75" thickBot="1">
      <c r="A39" s="235" t="s">
        <v>475</v>
      </c>
      <c r="B39" s="241" t="s">
        <v>119</v>
      </c>
      <c r="C39" s="25" t="s">
        <v>120</v>
      </c>
      <c r="D39" s="25">
        <v>60</v>
      </c>
      <c r="E39" s="240">
        <v>3000</v>
      </c>
      <c r="F39" s="238">
        <f t="shared" si="0"/>
        <v>180000</v>
      </c>
      <c r="G39" s="25"/>
      <c r="H39" s="25"/>
      <c r="I39" s="25"/>
      <c r="J39" s="25"/>
      <c r="K39" s="25"/>
      <c r="L39" s="25"/>
      <c r="M39" s="48"/>
    </row>
    <row r="40" spans="1:13" ht="60.75" thickBot="1">
      <c r="A40" s="235" t="s">
        <v>476</v>
      </c>
      <c r="B40" s="241" t="s">
        <v>116</v>
      </c>
      <c r="C40" s="25" t="s">
        <v>117</v>
      </c>
      <c r="D40" s="25">
        <v>250</v>
      </c>
      <c r="E40" s="240">
        <v>80</v>
      </c>
      <c r="F40" s="238">
        <f t="shared" si="0"/>
        <v>20000</v>
      </c>
      <c r="G40" s="25"/>
      <c r="H40" s="25"/>
      <c r="I40" s="25"/>
      <c r="J40" s="25"/>
      <c r="K40" s="25"/>
      <c r="L40" s="25"/>
      <c r="M40" s="48"/>
    </row>
    <row r="41" spans="1:13" ht="45">
      <c r="A41" s="503" t="s">
        <v>477</v>
      </c>
      <c r="B41" s="241" t="s">
        <v>124</v>
      </c>
      <c r="C41" s="26" t="s">
        <v>115</v>
      </c>
      <c r="D41" s="26">
        <v>30</v>
      </c>
      <c r="E41" s="243">
        <v>140000</v>
      </c>
      <c r="F41" s="238">
        <f t="shared" si="0"/>
        <v>4200000</v>
      </c>
      <c r="G41" s="26"/>
      <c r="H41" s="26"/>
      <c r="I41" s="26"/>
      <c r="J41" s="26"/>
      <c r="K41" s="26"/>
      <c r="L41" s="26"/>
      <c r="M41" s="49"/>
    </row>
    <row r="42" spans="1:13" ht="15.75" thickBot="1">
      <c r="A42" s="504"/>
      <c r="B42" s="30" t="s">
        <v>116</v>
      </c>
      <c r="C42" s="26" t="s">
        <v>117</v>
      </c>
      <c r="D42" s="26">
        <v>500</v>
      </c>
      <c r="E42" s="243">
        <v>80</v>
      </c>
      <c r="F42" s="244">
        <f t="shared" si="0"/>
        <v>40000</v>
      </c>
      <c r="G42" s="26"/>
      <c r="H42" s="26"/>
      <c r="I42" s="26"/>
      <c r="J42" s="26"/>
      <c r="K42" s="26"/>
      <c r="L42" s="26"/>
      <c r="M42" s="49"/>
    </row>
    <row r="43" spans="1:13" ht="15.75" customHeight="1" thickBot="1">
      <c r="A43" s="413" t="s">
        <v>492</v>
      </c>
      <c r="B43" s="414"/>
      <c r="C43" s="414"/>
      <c r="D43" s="414"/>
      <c r="E43" s="415"/>
      <c r="F43" s="245">
        <f>SUM(F42+F41+F40+F39+F38+F37)</f>
        <v>4500000</v>
      </c>
      <c r="G43" s="246"/>
      <c r="H43" s="51"/>
      <c r="I43" s="51"/>
      <c r="J43" s="51"/>
      <c r="K43" s="51"/>
      <c r="L43" s="51"/>
      <c r="M43" s="52"/>
    </row>
    <row r="44" spans="1:13" ht="75.75" thickBot="1">
      <c r="A44" s="235" t="s">
        <v>482</v>
      </c>
      <c r="B44" s="30" t="s">
        <v>136</v>
      </c>
      <c r="C44" s="27" t="s">
        <v>117</v>
      </c>
      <c r="D44" s="254">
        <v>1</v>
      </c>
      <c r="E44" s="253">
        <v>3000000</v>
      </c>
      <c r="F44" s="250">
        <f t="shared" si="0"/>
        <v>3000000</v>
      </c>
      <c r="G44" s="27"/>
      <c r="H44" s="27"/>
      <c r="I44" s="27"/>
      <c r="J44" s="27"/>
      <c r="K44" s="27"/>
      <c r="L44" s="27"/>
      <c r="M44" s="50"/>
    </row>
    <row r="45" spans="1:13" ht="15.75" customHeight="1" thickBot="1">
      <c r="A45" s="413" t="s">
        <v>493</v>
      </c>
      <c r="B45" s="414"/>
      <c r="C45" s="414"/>
      <c r="D45" s="414"/>
      <c r="E45" s="415"/>
      <c r="F45" s="245">
        <f>SUM(F44:F44)</f>
        <v>3000000</v>
      </c>
      <c r="G45" s="246"/>
      <c r="H45" s="51"/>
      <c r="I45" s="51"/>
      <c r="J45" s="51"/>
      <c r="K45" s="51"/>
      <c r="L45" s="51"/>
      <c r="M45" s="52"/>
    </row>
    <row r="46" spans="1:13" ht="45">
      <c r="A46" s="503" t="s">
        <v>478</v>
      </c>
      <c r="B46" s="255" t="s">
        <v>124</v>
      </c>
      <c r="C46" s="256" t="s">
        <v>115</v>
      </c>
      <c r="D46" s="257">
        <v>30</v>
      </c>
      <c r="E46" s="258">
        <v>140000</v>
      </c>
      <c r="F46" s="250">
        <f aca="true" t="shared" si="1" ref="F46:F51">SUM(E46*D46)</f>
        <v>4200000</v>
      </c>
      <c r="G46" s="251"/>
      <c r="H46" s="251"/>
      <c r="I46" s="251"/>
      <c r="J46" s="251"/>
      <c r="K46" s="251"/>
      <c r="L46" s="251"/>
      <c r="M46" s="252"/>
    </row>
    <row r="47" spans="1:13" ht="15.75" customHeight="1">
      <c r="A47" s="509"/>
      <c r="B47" s="30" t="s">
        <v>116</v>
      </c>
      <c r="C47" s="256" t="s">
        <v>117</v>
      </c>
      <c r="D47" s="257">
        <v>800</v>
      </c>
      <c r="E47" s="258">
        <v>80</v>
      </c>
      <c r="F47" s="238">
        <f t="shared" si="1"/>
        <v>64000</v>
      </c>
      <c r="G47" s="251"/>
      <c r="H47" s="251"/>
      <c r="I47" s="251"/>
      <c r="J47" s="251"/>
      <c r="K47" s="251"/>
      <c r="L47" s="251"/>
      <c r="M47" s="252"/>
    </row>
    <row r="48" spans="1:13" ht="15.75" thickBot="1">
      <c r="A48" s="504"/>
      <c r="B48" s="33" t="s">
        <v>137</v>
      </c>
      <c r="C48" s="259" t="s">
        <v>117</v>
      </c>
      <c r="D48" s="260">
        <v>100000</v>
      </c>
      <c r="E48" s="261">
        <v>50</v>
      </c>
      <c r="F48" s="238">
        <f t="shared" si="1"/>
        <v>5000000</v>
      </c>
      <c r="G48" s="27"/>
      <c r="H48" s="27"/>
      <c r="I48" s="27"/>
      <c r="J48" s="27"/>
      <c r="K48" s="27"/>
      <c r="L48" s="27"/>
      <c r="M48" s="50"/>
    </row>
    <row r="49" spans="1:13" ht="45">
      <c r="A49" s="503" t="s">
        <v>479</v>
      </c>
      <c r="B49" s="241" t="s">
        <v>124</v>
      </c>
      <c r="C49" s="262" t="s">
        <v>138</v>
      </c>
      <c r="D49" s="260">
        <v>2</v>
      </c>
      <c r="E49" s="261">
        <v>140000</v>
      </c>
      <c r="F49" s="238">
        <f t="shared" si="1"/>
        <v>280000</v>
      </c>
      <c r="G49" s="27"/>
      <c r="H49" s="27"/>
      <c r="I49" s="27"/>
      <c r="J49" s="27"/>
      <c r="K49" s="27"/>
      <c r="L49" s="27"/>
      <c r="M49" s="50"/>
    </row>
    <row r="50" spans="1:13" ht="15.75" thickBot="1">
      <c r="A50" s="504"/>
      <c r="B50" s="30" t="s">
        <v>116</v>
      </c>
      <c r="C50" s="263" t="s">
        <v>117</v>
      </c>
      <c r="D50" s="264">
        <v>60</v>
      </c>
      <c r="E50" s="265">
        <v>1000</v>
      </c>
      <c r="F50" s="238">
        <f t="shared" si="1"/>
        <v>60000</v>
      </c>
      <c r="G50" s="25"/>
      <c r="H50" s="25"/>
      <c r="I50" s="25"/>
      <c r="J50" s="25"/>
      <c r="K50" s="25"/>
      <c r="L50" s="25"/>
      <c r="M50" s="48"/>
    </row>
    <row r="51" spans="1:13" ht="45.75" thickBot="1">
      <c r="A51" s="235" t="s">
        <v>480</v>
      </c>
      <c r="B51" s="30" t="s">
        <v>116</v>
      </c>
      <c r="C51" s="263" t="s">
        <v>117</v>
      </c>
      <c r="D51" s="264">
        <v>250</v>
      </c>
      <c r="E51" s="265">
        <v>80</v>
      </c>
      <c r="F51" s="238">
        <f t="shared" si="1"/>
        <v>20000</v>
      </c>
      <c r="G51" s="25"/>
      <c r="H51" s="25"/>
      <c r="I51" s="25"/>
      <c r="J51" s="25"/>
      <c r="K51" s="25"/>
      <c r="L51" s="25"/>
      <c r="M51" s="48"/>
    </row>
    <row r="52" spans="1:13" ht="45">
      <c r="A52" s="505" t="s">
        <v>139</v>
      </c>
      <c r="B52" s="241" t="s">
        <v>124</v>
      </c>
      <c r="C52" s="263"/>
      <c r="D52" s="264"/>
      <c r="E52" s="266"/>
      <c r="F52" s="238"/>
      <c r="G52" s="25"/>
      <c r="H52" s="25"/>
      <c r="I52" s="25"/>
      <c r="J52" s="25"/>
      <c r="K52" s="25"/>
      <c r="L52" s="25"/>
      <c r="M52" s="25"/>
    </row>
    <row r="53" spans="1:13" ht="30">
      <c r="A53" s="506"/>
      <c r="B53" s="242" t="s">
        <v>140</v>
      </c>
      <c r="C53" s="263"/>
      <c r="D53" s="264"/>
      <c r="E53" s="266"/>
      <c r="F53" s="238"/>
      <c r="G53" s="25"/>
      <c r="H53" s="25"/>
      <c r="I53" s="25"/>
      <c r="J53" s="25"/>
      <c r="K53" s="25"/>
      <c r="L53" s="25"/>
      <c r="M53" s="25"/>
    </row>
    <row r="54" spans="1:13" ht="15">
      <c r="A54" s="506"/>
      <c r="B54" s="242" t="s">
        <v>141</v>
      </c>
      <c r="C54" s="263"/>
      <c r="D54" s="264"/>
      <c r="E54" s="266"/>
      <c r="F54" s="238"/>
      <c r="G54" s="25"/>
      <c r="H54" s="25"/>
      <c r="I54" s="25"/>
      <c r="J54" s="25"/>
      <c r="K54" s="25"/>
      <c r="L54" s="25"/>
      <c r="M54" s="25"/>
    </row>
    <row r="55" spans="1:13" ht="15">
      <c r="A55" s="506"/>
      <c r="B55" s="242" t="s">
        <v>142</v>
      </c>
      <c r="C55" s="263"/>
      <c r="D55" s="264"/>
      <c r="E55" s="266"/>
      <c r="F55" s="238"/>
      <c r="G55" s="25"/>
      <c r="H55" s="25"/>
      <c r="I55" s="25"/>
      <c r="J55" s="25"/>
      <c r="K55" s="25"/>
      <c r="L55" s="25"/>
      <c r="M55" s="25"/>
    </row>
    <row r="56" spans="1:13" ht="15">
      <c r="A56" s="506"/>
      <c r="B56" s="242" t="s">
        <v>143</v>
      </c>
      <c r="C56" s="263"/>
      <c r="D56" s="264"/>
      <c r="E56" s="266"/>
      <c r="F56" s="238"/>
      <c r="G56" s="25"/>
      <c r="H56" s="25"/>
      <c r="I56" s="25"/>
      <c r="J56" s="25"/>
      <c r="K56" s="25"/>
      <c r="L56" s="25"/>
      <c r="M56" s="25"/>
    </row>
    <row r="57" spans="1:13" ht="15">
      <c r="A57" s="506"/>
      <c r="B57" s="242" t="s">
        <v>144</v>
      </c>
      <c r="C57" s="263"/>
      <c r="D57" s="264"/>
      <c r="E57" s="266"/>
      <c r="F57" s="238"/>
      <c r="G57" s="25"/>
      <c r="H57" s="25"/>
      <c r="I57" s="25"/>
      <c r="J57" s="25"/>
      <c r="K57" s="25"/>
      <c r="L57" s="25"/>
      <c r="M57" s="25"/>
    </row>
    <row r="58" spans="1:13" ht="15.75" thickBot="1">
      <c r="A58" s="507"/>
      <c r="B58" s="267" t="s">
        <v>145</v>
      </c>
      <c r="C58" s="263" t="s">
        <v>138</v>
      </c>
      <c r="D58" s="264">
        <v>15</v>
      </c>
      <c r="E58" s="266"/>
      <c r="F58" s="238"/>
      <c r="G58" s="25"/>
      <c r="H58" s="25"/>
      <c r="I58" s="25"/>
      <c r="J58" s="25"/>
      <c r="K58" s="25"/>
      <c r="L58" s="25"/>
      <c r="M58" s="25"/>
    </row>
    <row r="59" spans="1:13" ht="15.75" customHeight="1" thickBot="1">
      <c r="A59" s="416" t="s">
        <v>494</v>
      </c>
      <c r="B59" s="508"/>
      <c r="C59" s="508"/>
      <c r="D59" s="508"/>
      <c r="E59" s="508"/>
      <c r="F59" s="268">
        <f>SUM(F46:F58)</f>
        <v>9624000</v>
      </c>
      <c r="G59" s="269"/>
      <c r="H59" s="270"/>
      <c r="I59" s="270"/>
      <c r="J59" s="270"/>
      <c r="K59" s="270"/>
      <c r="L59" s="270"/>
      <c r="M59" s="271"/>
    </row>
  </sheetData>
  <sheetProtection/>
  <mergeCells count="27">
    <mergeCell ref="E3:E6"/>
    <mergeCell ref="F3:F6"/>
    <mergeCell ref="A27:A29"/>
    <mergeCell ref="A30:A32"/>
    <mergeCell ref="A11:A14"/>
    <mergeCell ref="A15:A17"/>
    <mergeCell ref="A18:A20"/>
    <mergeCell ref="A21:A26"/>
    <mergeCell ref="G3:M3"/>
    <mergeCell ref="G4:G6"/>
    <mergeCell ref="H4:M4"/>
    <mergeCell ref="H5:J5"/>
    <mergeCell ref="K5:M5"/>
    <mergeCell ref="A7:A10"/>
    <mergeCell ref="A3:A6"/>
    <mergeCell ref="B3:B6"/>
    <mergeCell ref="C3:C6"/>
    <mergeCell ref="D3:D6"/>
    <mergeCell ref="A49:A50"/>
    <mergeCell ref="A52:A58"/>
    <mergeCell ref="A59:E59"/>
    <mergeCell ref="A33:A35"/>
    <mergeCell ref="A36:E36"/>
    <mergeCell ref="A41:A42"/>
    <mergeCell ref="A43:E43"/>
    <mergeCell ref="A45:E45"/>
    <mergeCell ref="A46:A4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38"/>
  <sheetViews>
    <sheetView zoomScalePageLayoutView="0" workbookViewId="0" topLeftCell="A1">
      <selection activeCell="A10" sqref="A10"/>
    </sheetView>
  </sheetViews>
  <sheetFormatPr defaultColWidth="11.421875" defaultRowHeight="15"/>
  <cols>
    <col min="1" max="1" width="31.8515625" style="0" customWidth="1"/>
    <col min="2" max="2" width="24.421875" style="0" customWidth="1"/>
    <col min="3" max="3" width="22.140625" style="0" customWidth="1"/>
    <col min="4" max="4" width="24.00390625" style="0" customWidth="1"/>
    <col min="5" max="5" width="24.140625" style="0" customWidth="1"/>
    <col min="6" max="6" width="20.28125" style="0" hidden="1" customWidth="1"/>
    <col min="7" max="8" width="20.28125" style="0" customWidth="1"/>
    <col min="9" max="9" width="24.140625" style="62" customWidth="1"/>
  </cols>
  <sheetData>
    <row r="1" spans="3:9" ht="15.75">
      <c r="C1" s="13" t="s">
        <v>471</v>
      </c>
      <c r="I1" s="272"/>
    </row>
    <row r="2" ht="15.75" thickBot="1">
      <c r="I2" s="272"/>
    </row>
    <row r="3" spans="1:9" ht="15">
      <c r="A3" s="1" t="s">
        <v>442</v>
      </c>
      <c r="B3" s="449" t="s">
        <v>444</v>
      </c>
      <c r="C3" s="4" t="s">
        <v>445</v>
      </c>
      <c r="D3" s="4" t="s">
        <v>447</v>
      </c>
      <c r="E3" s="452" t="s">
        <v>449</v>
      </c>
      <c r="F3" s="4" t="s">
        <v>450</v>
      </c>
      <c r="G3" s="532" t="s">
        <v>146</v>
      </c>
      <c r="H3" s="533"/>
      <c r="I3" s="538" t="s">
        <v>495</v>
      </c>
    </row>
    <row r="4" spans="1:9" ht="15">
      <c r="A4" s="2" t="s">
        <v>443</v>
      </c>
      <c r="B4" s="450"/>
      <c r="C4" s="5" t="s">
        <v>446</v>
      </c>
      <c r="D4" s="5" t="s">
        <v>448</v>
      </c>
      <c r="E4" s="453"/>
      <c r="F4" s="5" t="s">
        <v>451</v>
      </c>
      <c r="G4" s="534"/>
      <c r="H4" s="535"/>
      <c r="I4" s="539"/>
    </row>
    <row r="5" spans="1:9" ht="15.75" thickBot="1">
      <c r="A5" s="3"/>
      <c r="B5" s="451"/>
      <c r="C5" s="6"/>
      <c r="D5" s="6"/>
      <c r="E5" s="454"/>
      <c r="F5" s="7" t="s">
        <v>452</v>
      </c>
      <c r="G5" s="536"/>
      <c r="H5" s="537"/>
      <c r="I5" s="540"/>
    </row>
    <row r="6" spans="1:9" ht="40.5" customHeight="1">
      <c r="A6" s="8" t="s">
        <v>453</v>
      </c>
      <c r="B6" s="472" t="s">
        <v>147</v>
      </c>
      <c r="C6" s="458" t="s">
        <v>148</v>
      </c>
      <c r="D6" s="9" t="s">
        <v>79</v>
      </c>
      <c r="E6" s="458" t="s">
        <v>149</v>
      </c>
      <c r="F6" s="458"/>
      <c r="G6" s="518" t="s">
        <v>150</v>
      </c>
      <c r="H6" s="519"/>
      <c r="I6" s="522"/>
    </row>
    <row r="7" spans="1:9" ht="67.5">
      <c r="A7" s="8" t="s">
        <v>151</v>
      </c>
      <c r="B7" s="473"/>
      <c r="C7" s="459"/>
      <c r="D7" s="9" t="s">
        <v>152</v>
      </c>
      <c r="E7" s="459"/>
      <c r="F7" s="459"/>
      <c r="G7" s="520"/>
      <c r="H7" s="521"/>
      <c r="I7" s="523"/>
    </row>
    <row r="8" spans="1:9" ht="15.75" thickBot="1">
      <c r="A8" s="3"/>
      <c r="B8" s="474"/>
      <c r="C8" s="460"/>
      <c r="D8" s="6"/>
      <c r="E8" s="460"/>
      <c r="F8" s="460"/>
      <c r="G8" s="541"/>
      <c r="H8" s="542"/>
      <c r="I8" s="543"/>
    </row>
    <row r="9" spans="1:9" ht="15">
      <c r="A9" s="8" t="s">
        <v>454</v>
      </c>
      <c r="C9" s="9" t="s">
        <v>153</v>
      </c>
      <c r="E9" s="458" t="s">
        <v>154</v>
      </c>
      <c r="F9" s="461"/>
      <c r="G9" s="518"/>
      <c r="H9" s="519"/>
      <c r="I9" s="522"/>
    </row>
    <row r="10" spans="1:9" ht="45">
      <c r="A10" s="8" t="s">
        <v>155</v>
      </c>
      <c r="B10" s="9" t="s">
        <v>156</v>
      </c>
      <c r="C10" s="9"/>
      <c r="D10" s="9" t="s">
        <v>157</v>
      </c>
      <c r="E10" s="459"/>
      <c r="F10" s="462"/>
      <c r="G10" s="520"/>
      <c r="H10" s="521"/>
      <c r="I10" s="523"/>
    </row>
    <row r="11" spans="2:9" ht="22.5">
      <c r="B11" s="9"/>
      <c r="C11" s="9"/>
      <c r="D11" s="9" t="s">
        <v>158</v>
      </c>
      <c r="E11" s="459"/>
      <c r="F11" s="462"/>
      <c r="G11" s="520"/>
      <c r="H11" s="521"/>
      <c r="I11" s="523"/>
    </row>
    <row r="12" spans="1:9" ht="22.5">
      <c r="A12" s="8"/>
      <c r="B12" s="9"/>
      <c r="C12" s="9"/>
      <c r="D12" s="9" t="s">
        <v>159</v>
      </c>
      <c r="E12" s="459"/>
      <c r="F12" s="462"/>
      <c r="G12" s="520"/>
      <c r="H12" s="521"/>
      <c r="I12" s="523"/>
    </row>
    <row r="13" spans="1:9" ht="15">
      <c r="A13" s="10"/>
      <c r="B13" s="11"/>
      <c r="C13" s="9"/>
      <c r="D13" s="9"/>
      <c r="E13" s="459"/>
      <c r="F13" s="462"/>
      <c r="G13" s="520"/>
      <c r="H13" s="521"/>
      <c r="I13" s="523"/>
    </row>
    <row r="14" spans="1:9" ht="15">
      <c r="A14" s="10"/>
      <c r="B14" s="11"/>
      <c r="C14" s="9"/>
      <c r="D14" s="11"/>
      <c r="E14" s="459"/>
      <c r="F14" s="462"/>
      <c r="G14" s="520"/>
      <c r="H14" s="521"/>
      <c r="I14" s="523"/>
    </row>
    <row r="15" spans="1:9" ht="15">
      <c r="A15" s="10"/>
      <c r="B15" s="11"/>
      <c r="C15" s="9"/>
      <c r="D15" s="11"/>
      <c r="E15" s="459"/>
      <c r="F15" s="462"/>
      <c r="G15" s="520"/>
      <c r="H15" s="521"/>
      <c r="I15" s="523"/>
    </row>
    <row r="16" spans="1:9" ht="15">
      <c r="A16" s="10"/>
      <c r="B16" s="11"/>
      <c r="C16" s="9"/>
      <c r="D16" s="11"/>
      <c r="E16" s="459"/>
      <c r="F16" s="462"/>
      <c r="G16" s="520"/>
      <c r="H16" s="521"/>
      <c r="I16" s="523"/>
    </row>
    <row r="17" spans="1:9" ht="15.75" thickBot="1">
      <c r="A17" s="10"/>
      <c r="B17" s="11"/>
      <c r="C17" s="9"/>
      <c r="D17" s="11"/>
      <c r="E17" s="459"/>
      <c r="F17" s="462"/>
      <c r="G17" s="520"/>
      <c r="H17" s="521"/>
      <c r="I17" s="523"/>
    </row>
    <row r="18" spans="1:9" ht="15.75" thickBot="1">
      <c r="A18" s="544" t="s">
        <v>455</v>
      </c>
      <c r="B18" s="545"/>
      <c r="C18" s="545"/>
      <c r="D18" s="545"/>
      <c r="E18" s="545"/>
      <c r="F18" s="112">
        <v>1000000</v>
      </c>
      <c r="G18" s="274" t="s">
        <v>160</v>
      </c>
      <c r="H18" s="274" t="s">
        <v>161</v>
      </c>
      <c r="I18" s="275">
        <f>'[3]Base de Cálculo'!F59+'[3]Base de Cálculo'!F45+'[3]Base de Cálculo'!F43+'[3]Base de Cálculo'!F36</f>
        <v>39219600</v>
      </c>
    </row>
    <row r="19" spans="1:9" ht="34.5" thickBot="1">
      <c r="A19" s="15" t="s">
        <v>162</v>
      </c>
      <c r="B19" s="15" t="s">
        <v>156</v>
      </c>
      <c r="C19" s="111" t="s">
        <v>153</v>
      </c>
      <c r="D19" s="15" t="s">
        <v>163</v>
      </c>
      <c r="E19" s="14" t="s">
        <v>164</v>
      </c>
      <c r="F19" s="276"/>
      <c r="G19" s="277" t="s">
        <v>165</v>
      </c>
      <c r="H19" s="278" t="s">
        <v>166</v>
      </c>
      <c r="I19" s="273">
        <f>SUM('[3]Base de Cálculo'!F36)</f>
        <v>22095600</v>
      </c>
    </row>
    <row r="20" spans="1:9" ht="45.75" thickBot="1">
      <c r="A20" s="279" t="s">
        <v>167</v>
      </c>
      <c r="B20" s="15" t="s">
        <v>168</v>
      </c>
      <c r="C20" s="280" t="s">
        <v>153</v>
      </c>
      <c r="D20" s="53" t="s">
        <v>169</v>
      </c>
      <c r="E20" s="77" t="s">
        <v>209</v>
      </c>
      <c r="F20" s="531">
        <v>1000000</v>
      </c>
      <c r="G20" s="281" t="s">
        <v>210</v>
      </c>
      <c r="H20" s="198" t="s">
        <v>211</v>
      </c>
      <c r="I20" s="282">
        <f>SUM('[3]Base de Cálculo'!F43)</f>
        <v>4500000</v>
      </c>
    </row>
    <row r="21" spans="1:9" ht="45.75" thickBot="1">
      <c r="A21" s="15" t="s">
        <v>212</v>
      </c>
      <c r="B21" s="15" t="s">
        <v>213</v>
      </c>
      <c r="C21" s="283" t="s">
        <v>214</v>
      </c>
      <c r="D21" s="54" t="s">
        <v>215</v>
      </c>
      <c r="E21" s="77" t="s">
        <v>216</v>
      </c>
      <c r="F21" s="531"/>
      <c r="G21" s="281" t="s">
        <v>165</v>
      </c>
      <c r="H21" s="284" t="s">
        <v>217</v>
      </c>
      <c r="I21" s="282">
        <f>SUM('[3]Base de Cálculo'!F59)</f>
        <v>9624000</v>
      </c>
    </row>
    <row r="22" spans="1:9" ht="15.75" thickBot="1">
      <c r="A22" s="526" t="s">
        <v>456</v>
      </c>
      <c r="B22" s="527"/>
      <c r="C22" s="527"/>
      <c r="D22" s="527"/>
      <c r="E22" s="500"/>
      <c r="F22" s="528"/>
      <c r="G22" s="285"/>
      <c r="H22" s="285"/>
      <c r="I22" s="286"/>
    </row>
    <row r="23" spans="1:9" ht="15.75" thickBot="1">
      <c r="A23" s="438" t="s">
        <v>218</v>
      </c>
      <c r="B23" s="529"/>
      <c r="C23" s="529"/>
      <c r="D23" s="529"/>
      <c r="E23" s="529"/>
      <c r="F23" s="530"/>
      <c r="G23" s="4"/>
      <c r="H23" s="4"/>
      <c r="I23" s="287"/>
    </row>
    <row r="24" spans="1:9" ht="45">
      <c r="A24" s="288" t="s">
        <v>219</v>
      </c>
      <c r="B24" s="186" t="s">
        <v>220</v>
      </c>
      <c r="C24" s="79" t="s">
        <v>221</v>
      </c>
      <c r="D24" s="289" t="s">
        <v>222</v>
      </c>
      <c r="E24" s="77" t="s">
        <v>223</v>
      </c>
      <c r="F24" s="290"/>
      <c r="G24" s="281" t="s">
        <v>165</v>
      </c>
      <c r="H24" s="186" t="s">
        <v>224</v>
      </c>
      <c r="I24" s="282">
        <f>SUM('[3]Base de Cálculo'!F7+'[3]Base de Cálculo'!F8+'[3]Base de Cálculo'!F9+'[3]Base de Cálculo'!F10)</f>
        <v>0</v>
      </c>
    </row>
    <row r="25" spans="1:9" ht="68.25" thickBot="1">
      <c r="A25" s="77" t="s">
        <v>121</v>
      </c>
      <c r="B25" s="77" t="s">
        <v>225</v>
      </c>
      <c r="C25" s="79" t="s">
        <v>226</v>
      </c>
      <c r="D25" s="77" t="s">
        <v>227</v>
      </c>
      <c r="E25" s="192" t="s">
        <v>228</v>
      </c>
      <c r="F25" s="531">
        <f>'[3]Base de Cálculo'!F36</f>
        <v>22095600</v>
      </c>
      <c r="G25" s="281" t="s">
        <v>165</v>
      </c>
      <c r="H25" s="198" t="s">
        <v>229</v>
      </c>
      <c r="I25" s="524">
        <f>SUM('[3]Base de Cálculo'!F11+'[3]Base de Cálculo'!F12+'[3]Base de Cálculo'!F13+'[3]Base de Cálculo'!F14)</f>
        <v>892800</v>
      </c>
    </row>
    <row r="26" spans="1:9" ht="57" thickBot="1">
      <c r="A26" s="291" t="s">
        <v>230</v>
      </c>
      <c r="B26" s="77" t="s">
        <v>231</v>
      </c>
      <c r="C26" s="79" t="s">
        <v>232</v>
      </c>
      <c r="D26" s="77" t="s">
        <v>233</v>
      </c>
      <c r="E26" s="77" t="s">
        <v>234</v>
      </c>
      <c r="F26" s="531"/>
      <c r="G26" s="292" t="s">
        <v>165</v>
      </c>
      <c r="H26" s="293" t="s">
        <v>235</v>
      </c>
      <c r="I26" s="524"/>
    </row>
    <row r="27" spans="1:9" ht="34.5" thickBot="1">
      <c r="A27" s="294" t="s">
        <v>236</v>
      </c>
      <c r="B27" s="77" t="s">
        <v>237</v>
      </c>
      <c r="C27" s="79" t="s">
        <v>238</v>
      </c>
      <c r="D27" s="77" t="s">
        <v>239</v>
      </c>
      <c r="E27" s="77" t="s">
        <v>240</v>
      </c>
      <c r="F27" s="531"/>
      <c r="G27" s="292" t="s">
        <v>165</v>
      </c>
      <c r="H27" s="198" t="s">
        <v>241</v>
      </c>
      <c r="I27" s="282">
        <f>SUM('[3]Base de Cálculo'!F15+'[3]Base de Cálculo'!F16+'[3]Base de Cálculo'!F17)</f>
        <v>4354800</v>
      </c>
    </row>
    <row r="28" spans="1:9" ht="45.75" thickBot="1">
      <c r="A28" s="294" t="s">
        <v>486</v>
      </c>
      <c r="B28" s="77" t="s">
        <v>242</v>
      </c>
      <c r="C28" s="79" t="s">
        <v>153</v>
      </c>
      <c r="D28" s="77" t="s">
        <v>243</v>
      </c>
      <c r="E28" s="77" t="s">
        <v>244</v>
      </c>
      <c r="F28" s="531"/>
      <c r="G28" s="292" t="s">
        <v>165</v>
      </c>
      <c r="H28" s="198" t="s">
        <v>245</v>
      </c>
      <c r="I28" s="282">
        <f>SUM('[3]Base de Cálculo'!F18+'[3]Base de Cálculo'!F19+'[3]Base de Cálculo'!F20)</f>
        <v>8720000</v>
      </c>
    </row>
    <row r="29" spans="1:9" ht="45.75" thickBot="1">
      <c r="A29" s="294" t="s">
        <v>246</v>
      </c>
      <c r="B29" s="77" t="s">
        <v>247</v>
      </c>
      <c r="C29" s="79" t="s">
        <v>238</v>
      </c>
      <c r="D29" s="77" t="s">
        <v>248</v>
      </c>
      <c r="E29" s="77" t="s">
        <v>249</v>
      </c>
      <c r="F29" s="531"/>
      <c r="G29" s="292" t="s">
        <v>250</v>
      </c>
      <c r="H29" s="198" t="s">
        <v>251</v>
      </c>
      <c r="I29" s="282">
        <f>SUM('[3]Base de Cálculo'!F21+'[3]Base de Cálculo'!F22+'[3]Base de Cálculo'!F23+'[3]Base de Cálculo'!F24+'[3]Base de Cálculo'!F25+'[3]Base de Cálculo'!F26)</f>
        <v>4620000</v>
      </c>
    </row>
    <row r="30" spans="1:9" ht="45.75" thickBot="1">
      <c r="A30" s="294" t="s">
        <v>252</v>
      </c>
      <c r="B30" s="77" t="s">
        <v>253</v>
      </c>
      <c r="C30" s="79" t="s">
        <v>232</v>
      </c>
      <c r="D30" s="77" t="s">
        <v>254</v>
      </c>
      <c r="E30" s="77" t="s">
        <v>255</v>
      </c>
      <c r="F30" s="531"/>
      <c r="G30" s="292" t="s">
        <v>165</v>
      </c>
      <c r="H30" s="198" t="s">
        <v>251</v>
      </c>
      <c r="I30" s="282">
        <f>SUM('[3]Base de Cálculo'!F27+'[3]Base de Cálculo'!F28+'[3]Base de Cálculo'!F29)</f>
        <v>580000</v>
      </c>
    </row>
    <row r="31" spans="1:9" ht="34.5" thickBot="1">
      <c r="A31" s="294" t="s">
        <v>256</v>
      </c>
      <c r="B31" s="77" t="s">
        <v>257</v>
      </c>
      <c r="C31" s="79" t="s">
        <v>258</v>
      </c>
      <c r="D31" s="77" t="s">
        <v>259</v>
      </c>
      <c r="E31" s="77" t="s">
        <v>260</v>
      </c>
      <c r="F31" s="531"/>
      <c r="G31" s="292" t="s">
        <v>165</v>
      </c>
      <c r="H31" s="198" t="s">
        <v>261</v>
      </c>
      <c r="I31" s="282">
        <f>SUM('[3]Base de Cálculo'!F30+'[3]Base de Cálculo'!F31+'[3]Base de Cálculo'!F32)</f>
        <v>1788000</v>
      </c>
    </row>
    <row r="32" spans="1:9" ht="34.5" thickBot="1">
      <c r="A32" s="294" t="s">
        <v>262</v>
      </c>
      <c r="B32" s="77" t="s">
        <v>263</v>
      </c>
      <c r="C32" s="79" t="s">
        <v>264</v>
      </c>
      <c r="D32" s="77" t="s">
        <v>265</v>
      </c>
      <c r="E32" s="77" t="s">
        <v>266</v>
      </c>
      <c r="F32" s="531"/>
      <c r="G32" s="292" t="s">
        <v>165</v>
      </c>
      <c r="H32" s="198" t="s">
        <v>267</v>
      </c>
      <c r="I32" s="282">
        <f>SUM('[3]Base de Cálculo'!F33+'[3]Base de Cálculo'!F34+'[3]Base de Cálculo'!F35)</f>
        <v>1140000</v>
      </c>
    </row>
    <row r="33" spans="1:9" ht="15.75" thickBot="1">
      <c r="A33" s="456" t="s">
        <v>167</v>
      </c>
      <c r="B33" s="457"/>
      <c r="C33" s="457"/>
      <c r="D33" s="457"/>
      <c r="E33" s="457"/>
      <c r="F33" s="525"/>
      <c r="G33" s="7"/>
      <c r="H33" s="7"/>
      <c r="I33" s="295"/>
    </row>
    <row r="34" spans="1:9" s="208" customFormat="1" ht="45.75" thickBot="1">
      <c r="A34" s="296" t="s">
        <v>268</v>
      </c>
      <c r="B34" s="297" t="s">
        <v>269</v>
      </c>
      <c r="C34" s="298" t="s">
        <v>270</v>
      </c>
      <c r="D34" s="299" t="s">
        <v>271</v>
      </c>
      <c r="E34" s="296" t="s">
        <v>272</v>
      </c>
      <c r="F34" s="300"/>
      <c r="G34" s="301"/>
      <c r="H34" s="301"/>
      <c r="I34" s="302">
        <f>SUM('[3]Base de Cálculo'!F37)</f>
        <v>20000</v>
      </c>
    </row>
    <row r="35" spans="1:9" ht="45.75" thickBot="1">
      <c r="A35" s="12" t="s">
        <v>273</v>
      </c>
      <c r="B35" s="15" t="s">
        <v>274</v>
      </c>
      <c r="C35" s="20" t="s">
        <v>232</v>
      </c>
      <c r="D35" s="54" t="s">
        <v>275</v>
      </c>
      <c r="E35" s="15" t="s">
        <v>272</v>
      </c>
      <c r="F35" s="303"/>
      <c r="G35" s="304"/>
      <c r="H35" s="304"/>
      <c r="I35" s="305">
        <f>'[3]Base de Cálculo'!F51</f>
        <v>20000</v>
      </c>
    </row>
    <row r="36" spans="1:9" ht="15.75" thickBot="1">
      <c r="A36" s="438" t="s">
        <v>276</v>
      </c>
      <c r="B36" s="439"/>
      <c r="C36" s="439"/>
      <c r="D36" s="439"/>
      <c r="E36" s="439"/>
      <c r="F36" s="439"/>
      <c r="G36" s="104"/>
      <c r="H36" s="104"/>
      <c r="I36" s="306"/>
    </row>
    <row r="37" spans="1:9" ht="57" thickBot="1">
      <c r="A37" s="307" t="s">
        <v>277</v>
      </c>
      <c r="B37" s="12" t="s">
        <v>278</v>
      </c>
      <c r="C37" s="21" t="s">
        <v>279</v>
      </c>
      <c r="D37" s="23" t="s">
        <v>280</v>
      </c>
      <c r="E37" s="8" t="s">
        <v>281</v>
      </c>
      <c r="F37" s="5"/>
      <c r="G37" s="292" t="s">
        <v>165</v>
      </c>
      <c r="H37" s="308" t="s">
        <v>282</v>
      </c>
      <c r="I37" s="273">
        <f>'[3]Base de Cálculo'!F48</f>
        <v>5000000</v>
      </c>
    </row>
    <row r="38" spans="1:9" ht="57" thickBot="1">
      <c r="A38" s="12" t="s">
        <v>283</v>
      </c>
      <c r="B38" s="15" t="s">
        <v>284</v>
      </c>
      <c r="C38" s="20" t="s">
        <v>238</v>
      </c>
      <c r="D38" s="54" t="s">
        <v>285</v>
      </c>
      <c r="E38" s="15" t="s">
        <v>286</v>
      </c>
      <c r="F38" s="303"/>
      <c r="G38" s="292" t="s">
        <v>165</v>
      </c>
      <c r="H38" s="309" t="s">
        <v>287</v>
      </c>
      <c r="I38" s="305">
        <f>'[3]Base de Cálculo'!F59</f>
        <v>9624000</v>
      </c>
    </row>
  </sheetData>
  <sheetProtection/>
  <mergeCells count="22">
    <mergeCell ref="G3:H5"/>
    <mergeCell ref="I3:I5"/>
    <mergeCell ref="G6:H8"/>
    <mergeCell ref="I6:I8"/>
    <mergeCell ref="A18:E18"/>
    <mergeCell ref="F20:F21"/>
    <mergeCell ref="B3:B5"/>
    <mergeCell ref="E3:E5"/>
    <mergeCell ref="B6:B8"/>
    <mergeCell ref="C6:C8"/>
    <mergeCell ref="A36:F36"/>
    <mergeCell ref="E9:E17"/>
    <mergeCell ref="F9:F17"/>
    <mergeCell ref="A22:F22"/>
    <mergeCell ref="A23:F23"/>
    <mergeCell ref="F25:F32"/>
    <mergeCell ref="G9:H17"/>
    <mergeCell ref="I9:I17"/>
    <mergeCell ref="E6:E8"/>
    <mergeCell ref="F6:F8"/>
    <mergeCell ref="I25:I26"/>
    <mergeCell ref="A33:F3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55"/>
  <sheetViews>
    <sheetView zoomScalePageLayoutView="0" workbookViewId="0" topLeftCell="A52">
      <selection activeCell="A49" sqref="A49"/>
    </sheetView>
  </sheetViews>
  <sheetFormatPr defaultColWidth="11.421875" defaultRowHeight="15"/>
  <cols>
    <col min="1" max="1" width="24.57421875" style="310" customWidth="1"/>
    <col min="8" max="8" width="11.421875" style="62" customWidth="1"/>
  </cols>
  <sheetData>
    <row r="1" spans="3:8" ht="15.75">
      <c r="C1" s="311" t="s">
        <v>471</v>
      </c>
      <c r="H1" s="272"/>
    </row>
    <row r="2" ht="15.75" thickBot="1">
      <c r="H2" s="272"/>
    </row>
    <row r="3" spans="1:8" ht="15">
      <c r="A3" s="312" t="s">
        <v>442</v>
      </c>
      <c r="B3" s="574" t="s">
        <v>444</v>
      </c>
      <c r="C3" s="313" t="s">
        <v>445</v>
      </c>
      <c r="D3" s="313" t="s">
        <v>447</v>
      </c>
      <c r="E3" s="577" t="s">
        <v>449</v>
      </c>
      <c r="F3" s="313" t="s">
        <v>450</v>
      </c>
      <c r="G3" s="577" t="s">
        <v>146</v>
      </c>
      <c r="H3" s="580" t="s">
        <v>495</v>
      </c>
    </row>
    <row r="4" spans="1:8" ht="22.5">
      <c r="A4" s="314" t="s">
        <v>443</v>
      </c>
      <c r="B4" s="575"/>
      <c r="C4" s="315" t="s">
        <v>446</v>
      </c>
      <c r="D4" s="315" t="s">
        <v>448</v>
      </c>
      <c r="E4" s="578"/>
      <c r="F4" s="315" t="s">
        <v>451</v>
      </c>
      <c r="G4" s="578"/>
      <c r="H4" s="581"/>
    </row>
    <row r="5" spans="1:8" ht="23.25" thickBot="1">
      <c r="A5" s="316"/>
      <c r="B5" s="576"/>
      <c r="C5" s="6"/>
      <c r="D5" s="6"/>
      <c r="E5" s="579"/>
      <c r="F5" s="317" t="s">
        <v>452</v>
      </c>
      <c r="G5" s="579"/>
      <c r="H5" s="582"/>
    </row>
    <row r="6" spans="1:8" ht="22.5">
      <c r="A6" s="318" t="s">
        <v>453</v>
      </c>
      <c r="B6" s="570" t="s">
        <v>288</v>
      </c>
      <c r="C6" s="565" t="s">
        <v>83</v>
      </c>
      <c r="D6" s="320" t="s">
        <v>79</v>
      </c>
      <c r="E6" s="565" t="s">
        <v>149</v>
      </c>
      <c r="F6" s="565"/>
      <c r="G6" s="319"/>
      <c r="H6" s="554"/>
    </row>
    <row r="7" spans="1:8" ht="10.5" customHeight="1" thickBot="1">
      <c r="A7" s="318" t="s">
        <v>77</v>
      </c>
      <c r="B7" s="571"/>
      <c r="C7" s="566"/>
      <c r="D7" s="320" t="s">
        <v>152</v>
      </c>
      <c r="E7" s="566"/>
      <c r="F7" s="566"/>
      <c r="G7" s="322"/>
      <c r="H7" s="555"/>
    </row>
    <row r="8" spans="1:8" ht="15.75" hidden="1" thickBot="1">
      <c r="A8" s="316"/>
      <c r="B8" s="572"/>
      <c r="C8" s="573"/>
      <c r="D8" s="6"/>
      <c r="E8" s="573"/>
      <c r="F8" s="573"/>
      <c r="G8" s="324"/>
      <c r="H8" s="569"/>
    </row>
    <row r="9" spans="1:8" ht="15">
      <c r="A9" s="318" t="s">
        <v>454</v>
      </c>
      <c r="C9" s="320" t="s">
        <v>289</v>
      </c>
      <c r="E9" s="565" t="s">
        <v>154</v>
      </c>
      <c r="F9" s="567"/>
      <c r="G9" s="326"/>
      <c r="H9" s="554"/>
    </row>
    <row r="10" spans="1:8" ht="207.75" customHeight="1">
      <c r="A10" s="318" t="s">
        <v>290</v>
      </c>
      <c r="B10" s="320" t="s">
        <v>291</v>
      </c>
      <c r="C10" s="320"/>
      <c r="D10" s="320" t="s">
        <v>157</v>
      </c>
      <c r="E10" s="566"/>
      <c r="F10" s="568"/>
      <c r="G10" s="327"/>
      <c r="H10" s="555"/>
    </row>
    <row r="11" spans="2:8" ht="56.25">
      <c r="B11" s="320"/>
      <c r="C11" s="320"/>
      <c r="D11" s="320" t="s">
        <v>158</v>
      </c>
      <c r="E11" s="566"/>
      <c r="F11" s="568"/>
      <c r="G11" s="327"/>
      <c r="H11" s="555"/>
    </row>
    <row r="12" spans="1:8" ht="67.5">
      <c r="A12" s="318" t="s">
        <v>292</v>
      </c>
      <c r="B12" s="320"/>
      <c r="C12" s="320"/>
      <c r="D12" s="320" t="s">
        <v>159</v>
      </c>
      <c r="E12" s="566"/>
      <c r="F12" s="568"/>
      <c r="G12" s="327"/>
      <c r="H12" s="555"/>
    </row>
    <row r="13" spans="1:8" ht="15">
      <c r="A13" s="328"/>
      <c r="B13" s="11"/>
      <c r="C13" s="320"/>
      <c r="D13" s="320"/>
      <c r="E13" s="566"/>
      <c r="F13" s="568"/>
      <c r="G13" s="327"/>
      <c r="H13" s="555"/>
    </row>
    <row r="14" spans="1:8" ht="15">
      <c r="A14" s="328"/>
      <c r="B14" s="11"/>
      <c r="C14" s="320"/>
      <c r="D14" s="11"/>
      <c r="E14" s="566"/>
      <c r="F14" s="568"/>
      <c r="G14" s="327"/>
      <c r="H14" s="555"/>
    </row>
    <row r="15" spans="1:8" ht="15">
      <c r="A15" s="328"/>
      <c r="B15" s="11"/>
      <c r="C15" s="320"/>
      <c r="D15" s="11"/>
      <c r="E15" s="566"/>
      <c r="F15" s="568"/>
      <c r="G15" s="327"/>
      <c r="H15" s="555"/>
    </row>
    <row r="16" spans="1:8" ht="15">
      <c r="A16" s="328"/>
      <c r="B16" s="11"/>
      <c r="C16" s="320"/>
      <c r="D16" s="11"/>
      <c r="E16" s="566"/>
      <c r="F16" s="568"/>
      <c r="G16" s="327"/>
      <c r="H16" s="555"/>
    </row>
    <row r="17" spans="1:8" ht="15.75" thickBot="1">
      <c r="A17" s="328"/>
      <c r="B17" s="11"/>
      <c r="C17" s="320"/>
      <c r="D17" s="11"/>
      <c r="E17" s="566"/>
      <c r="F17" s="568"/>
      <c r="G17" s="327"/>
      <c r="H17" s="555"/>
    </row>
    <row r="18" spans="1:8" ht="15.75" thickBot="1">
      <c r="A18" s="556" t="s">
        <v>455</v>
      </c>
      <c r="B18" s="557"/>
      <c r="C18" s="557"/>
      <c r="D18" s="557"/>
      <c r="E18" s="557"/>
      <c r="F18" s="329">
        <v>1000000</v>
      </c>
      <c r="G18" s="329"/>
      <c r="H18" s="330">
        <f>'[4]Base de Cálculo'!F82+'[4]Base de Cálculo'!F71+'[4]Base de Cálculo'!F67+'[4]Base de Cálculo'!F55</f>
        <v>81862400</v>
      </c>
    </row>
    <row r="19" spans="1:8" ht="102" thickBot="1">
      <c r="A19" s="331" t="s">
        <v>162</v>
      </c>
      <c r="B19" s="332" t="s">
        <v>293</v>
      </c>
      <c r="C19" s="333" t="s">
        <v>289</v>
      </c>
      <c r="D19" s="332" t="s">
        <v>294</v>
      </c>
      <c r="E19" s="332" t="s">
        <v>164</v>
      </c>
      <c r="F19" s="334"/>
      <c r="G19" s="334"/>
      <c r="H19" s="335">
        <f>SUM('[4]Base de Cálculo'!F55)</f>
        <v>62188400</v>
      </c>
    </row>
    <row r="20" spans="1:8" ht="113.25" thickBot="1">
      <c r="A20" s="336" t="s">
        <v>167</v>
      </c>
      <c r="B20" s="332" t="s">
        <v>168</v>
      </c>
      <c r="C20" s="337" t="s">
        <v>295</v>
      </c>
      <c r="D20" s="338" t="s">
        <v>169</v>
      </c>
      <c r="E20" s="319" t="s">
        <v>296</v>
      </c>
      <c r="F20" s="558">
        <v>1000000</v>
      </c>
      <c r="G20" s="339"/>
      <c r="H20" s="321">
        <f>SUM('[4]Base de Cálculo'!F67)</f>
        <v>4880000</v>
      </c>
    </row>
    <row r="21" spans="1:8" ht="135.75" thickBot="1">
      <c r="A21" s="340" t="s">
        <v>297</v>
      </c>
      <c r="B21" s="332" t="s">
        <v>298</v>
      </c>
      <c r="C21" s="341" t="s">
        <v>295</v>
      </c>
      <c r="D21" s="332" t="s">
        <v>299</v>
      </c>
      <c r="E21" s="332" t="s">
        <v>300</v>
      </c>
      <c r="F21" s="559"/>
      <c r="G21" s="342"/>
      <c r="H21" s="335">
        <f>SUM('[4]Base de Cálculo'!F71)</f>
        <v>5530000</v>
      </c>
    </row>
    <row r="22" spans="1:8" ht="102" thickBot="1">
      <c r="A22" s="331" t="s">
        <v>301</v>
      </c>
      <c r="B22" s="332" t="s">
        <v>213</v>
      </c>
      <c r="C22" s="343" t="s">
        <v>214</v>
      </c>
      <c r="D22" s="332" t="s">
        <v>215</v>
      </c>
      <c r="E22" s="324" t="s">
        <v>216</v>
      </c>
      <c r="F22" s="560"/>
      <c r="G22" s="344"/>
      <c r="H22" s="325">
        <f>SUM('[4]Base de Cálculo'!F82)</f>
        <v>9264000</v>
      </c>
    </row>
    <row r="23" spans="1:8" ht="15.75" thickBot="1">
      <c r="A23" s="561" t="s">
        <v>456</v>
      </c>
      <c r="B23" s="562"/>
      <c r="C23" s="562"/>
      <c r="D23" s="562"/>
      <c r="E23" s="563"/>
      <c r="F23" s="564"/>
      <c r="G23" s="345"/>
      <c r="H23" s="346"/>
    </row>
    <row r="24" spans="1:8" ht="15.75" thickBot="1">
      <c r="A24" s="548" t="s">
        <v>218</v>
      </c>
      <c r="B24" s="549"/>
      <c r="C24" s="549"/>
      <c r="D24" s="549"/>
      <c r="E24" s="549"/>
      <c r="F24" s="550"/>
      <c r="G24" s="348"/>
      <c r="H24" s="349"/>
    </row>
    <row r="25" spans="1:8" s="354" customFormat="1" ht="23.25" thickBot="1">
      <c r="A25" s="350" t="s">
        <v>302</v>
      </c>
      <c r="B25" s="351" t="s">
        <v>303</v>
      </c>
      <c r="C25" s="351"/>
      <c r="D25" s="351"/>
      <c r="E25" s="351"/>
      <c r="F25" s="352"/>
      <c r="G25" s="352"/>
      <c r="H25" s="353"/>
    </row>
    <row r="26" spans="1:8" ht="168.75">
      <c r="A26" s="340" t="s">
        <v>121</v>
      </c>
      <c r="B26" s="355" t="s">
        <v>304</v>
      </c>
      <c r="C26" s="356" t="s">
        <v>226</v>
      </c>
      <c r="D26" s="355" t="s">
        <v>227</v>
      </c>
      <c r="E26" s="319" t="s">
        <v>228</v>
      </c>
      <c r="F26" s="551">
        <f>'[4]Base de Cálculo'!F55</f>
        <v>62188400</v>
      </c>
      <c r="G26" s="357"/>
      <c r="H26" s="554">
        <f>SUM('[4]Base de Cálculo'!F11+'[4]Base de Cálculo'!F12+'[4]Base de Cálculo'!F13+'[4]Base de Cálculo'!F14)</f>
        <v>892800</v>
      </c>
    </row>
    <row r="27" spans="1:8" ht="67.5">
      <c r="A27" s="358"/>
      <c r="B27" s="320" t="s">
        <v>305</v>
      </c>
      <c r="C27" s="359" t="s">
        <v>232</v>
      </c>
      <c r="D27" s="320" t="s">
        <v>306</v>
      </c>
      <c r="E27" s="322" t="s">
        <v>307</v>
      </c>
      <c r="F27" s="552"/>
      <c r="G27" s="360"/>
      <c r="H27" s="555"/>
    </row>
    <row r="28" spans="1:8" ht="67.5">
      <c r="A28" s="358" t="s">
        <v>308</v>
      </c>
      <c r="B28" s="320" t="s">
        <v>309</v>
      </c>
      <c r="C28" s="359" t="s">
        <v>232</v>
      </c>
      <c r="D28" s="320" t="s">
        <v>310</v>
      </c>
      <c r="E28" s="322" t="s">
        <v>307</v>
      </c>
      <c r="F28" s="552"/>
      <c r="G28" s="360"/>
      <c r="H28" s="323">
        <f>SUM('[4]Base de Cálculo'!F15+'[4]Base de Cálculo'!F16+'[4]Base de Cálculo'!F17)</f>
        <v>584800</v>
      </c>
    </row>
    <row r="29" spans="1:8" ht="67.5">
      <c r="A29" s="358" t="s">
        <v>236</v>
      </c>
      <c r="B29" s="320" t="s">
        <v>311</v>
      </c>
      <c r="C29" s="359" t="s">
        <v>238</v>
      </c>
      <c r="D29" s="320" t="s">
        <v>239</v>
      </c>
      <c r="E29" s="322" t="s">
        <v>307</v>
      </c>
      <c r="F29" s="552"/>
      <c r="G29" s="360"/>
      <c r="H29" s="323">
        <f>SUM('[4]Base de Cálculo'!F18+'[4]Base de Cálculo'!F19+'[4]Base de Cálculo'!F20)</f>
        <v>4354800</v>
      </c>
    </row>
    <row r="30" spans="1:8" ht="56.25">
      <c r="A30" s="358" t="s">
        <v>312</v>
      </c>
      <c r="B30" s="320" t="s">
        <v>313</v>
      </c>
      <c r="C30" s="359" t="s">
        <v>270</v>
      </c>
      <c r="D30" s="320" t="s">
        <v>314</v>
      </c>
      <c r="E30" s="322" t="s">
        <v>315</v>
      </c>
      <c r="F30" s="552"/>
      <c r="G30" s="360"/>
      <c r="H30" s="323">
        <f>SUM('[4]Base de Cálculo'!F21+'[4]Base de Cálculo'!F22+'[4]Base de Cálculo'!F23+'[4]Base de Cálculo'!F24)</f>
        <v>8952000</v>
      </c>
    </row>
    <row r="31" spans="1:8" ht="90">
      <c r="A31" s="358" t="s">
        <v>316</v>
      </c>
      <c r="B31" s="320" t="s">
        <v>242</v>
      </c>
      <c r="C31" s="359" t="s">
        <v>153</v>
      </c>
      <c r="D31" s="320" t="s">
        <v>317</v>
      </c>
      <c r="E31" s="322" t="s">
        <v>244</v>
      </c>
      <c r="F31" s="552"/>
      <c r="G31" s="360"/>
      <c r="H31" s="323">
        <f>SUM('[4]Base de Cálculo'!F25+'[4]Base de Cálculo'!F26+'[4]Base de Cálculo'!F27)</f>
        <v>8720000</v>
      </c>
    </row>
    <row r="32" spans="1:8" ht="90">
      <c r="A32" s="358" t="s">
        <v>318</v>
      </c>
      <c r="B32" s="320" t="s">
        <v>319</v>
      </c>
      <c r="C32" s="359" t="s">
        <v>279</v>
      </c>
      <c r="D32" s="320" t="s">
        <v>320</v>
      </c>
      <c r="E32" s="322" t="s">
        <v>321</v>
      </c>
      <c r="F32" s="552"/>
      <c r="G32" s="360"/>
      <c r="H32" s="323">
        <f>SUM('[4]Base de Cálculo'!F28+'[4]Base de Cálculo'!F29+'[4]Base de Cálculo'!F30)</f>
        <v>8708000</v>
      </c>
    </row>
    <row r="33" spans="1:8" ht="78.75">
      <c r="A33" s="358" t="s">
        <v>322</v>
      </c>
      <c r="B33" s="320" t="s">
        <v>323</v>
      </c>
      <c r="C33" s="359" t="s">
        <v>324</v>
      </c>
      <c r="D33" s="320" t="s">
        <v>325</v>
      </c>
      <c r="E33" s="322" t="s">
        <v>326</v>
      </c>
      <c r="F33" s="552"/>
      <c r="G33" s="360"/>
      <c r="H33" s="323">
        <f>SUM('[4]Base de Cálculo'!F31)</f>
        <v>10500000</v>
      </c>
    </row>
    <row r="34" spans="1:8" ht="67.5">
      <c r="A34" s="358" t="s">
        <v>327</v>
      </c>
      <c r="B34" s="320" t="s">
        <v>328</v>
      </c>
      <c r="C34" s="359" t="s">
        <v>264</v>
      </c>
      <c r="D34" s="320" t="s">
        <v>329</v>
      </c>
      <c r="E34" s="322" t="s">
        <v>307</v>
      </c>
      <c r="F34" s="552"/>
      <c r="G34" s="360"/>
      <c r="H34" s="323">
        <f>SUM('[4]Base de Cálculo'!F31+'[4]Base de Cálculo'!F32+'[4]Base de Cálculo'!F33+'[4]Base de Cálculo'!F34)</f>
        <v>11696000</v>
      </c>
    </row>
    <row r="35" spans="1:8" ht="101.25">
      <c r="A35" s="358" t="s">
        <v>330</v>
      </c>
      <c r="B35" s="320" t="s">
        <v>331</v>
      </c>
      <c r="C35" s="359" t="s">
        <v>279</v>
      </c>
      <c r="D35" s="320" t="s">
        <v>332</v>
      </c>
      <c r="E35" s="322" t="s">
        <v>333</v>
      </c>
      <c r="F35" s="552"/>
      <c r="G35" s="360"/>
      <c r="H35" s="323">
        <f>SUM('[4]Base de Cálculo'!F36+'[4]Base de Cálculo'!F37+'[4]Base de Cálculo'!F38+'[4]Base de Cálculo'!F39)</f>
        <v>8952000</v>
      </c>
    </row>
    <row r="36" spans="1:8" ht="101.25">
      <c r="A36" s="358" t="s">
        <v>334</v>
      </c>
      <c r="B36" s="320" t="s">
        <v>335</v>
      </c>
      <c r="C36" s="359" t="s">
        <v>238</v>
      </c>
      <c r="D36" s="320" t="s">
        <v>336</v>
      </c>
      <c r="E36" s="322" t="s">
        <v>337</v>
      </c>
      <c r="F36" s="552"/>
      <c r="G36" s="360"/>
      <c r="H36" s="323">
        <f>SUM('[4]Base de Cálculo'!F40+'[4]Base de Cálculo'!F41+'[4]Base de Cálculo'!F42+'[4]Base de Cálculo'!F43+'[4]Base de Cálculo'!F44+'[4]Base de Cálculo'!F45)</f>
        <v>4620000</v>
      </c>
    </row>
    <row r="37" spans="1:8" ht="56.25">
      <c r="A37" s="358" t="s">
        <v>338</v>
      </c>
      <c r="B37" s="320" t="s">
        <v>339</v>
      </c>
      <c r="C37" s="359" t="s">
        <v>232</v>
      </c>
      <c r="D37" s="320" t="s">
        <v>340</v>
      </c>
      <c r="E37" s="322" t="s">
        <v>341</v>
      </c>
      <c r="F37" s="552"/>
      <c r="G37" s="360"/>
      <c r="H37" s="323">
        <f>SUM('[4]Base de Cálculo'!F46+'[4]Base de Cálculo'!F47+'[4]Base de Cálculo'!F48)</f>
        <v>580000</v>
      </c>
    </row>
    <row r="38" spans="1:8" ht="78.75">
      <c r="A38" s="358" t="s">
        <v>488</v>
      </c>
      <c r="B38" s="320" t="s">
        <v>342</v>
      </c>
      <c r="C38" s="359" t="s">
        <v>258</v>
      </c>
      <c r="D38" s="361" t="s">
        <v>343</v>
      </c>
      <c r="E38" s="322" t="s">
        <v>344</v>
      </c>
      <c r="F38" s="552"/>
      <c r="G38" s="360"/>
      <c r="H38" s="323">
        <f>SUM('[4]Base de Cálculo'!F49+'[4]Base de Cálculo'!F50+'[4]Base de Cálculo'!F51)</f>
        <v>1788000</v>
      </c>
    </row>
    <row r="39" spans="1:8" ht="79.5" thickBot="1">
      <c r="A39" s="358" t="s">
        <v>489</v>
      </c>
      <c r="B39" s="320" t="s">
        <v>345</v>
      </c>
      <c r="C39" s="362" t="s">
        <v>264</v>
      </c>
      <c r="D39" s="363" t="s">
        <v>346</v>
      </c>
      <c r="E39" s="322" t="s">
        <v>326</v>
      </c>
      <c r="F39" s="553"/>
      <c r="G39" s="364"/>
      <c r="H39" s="325">
        <f>SUM('[4]Base de Cálculo'!F52+'[4]Base de Cálculo'!F53+'[4]Base de Cálculo'!F54)</f>
        <v>1140000</v>
      </c>
    </row>
    <row r="40" spans="1:8" ht="15.75" thickBot="1">
      <c r="A40" s="548" t="s">
        <v>167</v>
      </c>
      <c r="B40" s="549"/>
      <c r="C40" s="549"/>
      <c r="D40" s="549"/>
      <c r="E40" s="549"/>
      <c r="F40" s="550"/>
      <c r="G40" s="317"/>
      <c r="H40" s="365"/>
    </row>
    <row r="41" spans="1:8" s="208" customFormat="1" ht="113.25" thickBot="1">
      <c r="A41" s="318" t="s">
        <v>347</v>
      </c>
      <c r="B41" s="366" t="s">
        <v>269</v>
      </c>
      <c r="C41" s="367" t="s">
        <v>153</v>
      </c>
      <c r="D41" s="368" t="s">
        <v>271</v>
      </c>
      <c r="E41" s="369" t="s">
        <v>272</v>
      </c>
      <c r="F41" s="370"/>
      <c r="G41" s="366"/>
      <c r="H41" s="371">
        <f>SUM('[4]Base de Cálculo'!F56)</f>
        <v>20000</v>
      </c>
    </row>
    <row r="42" spans="1:8" s="208" customFormat="1" ht="90.75" thickBot="1">
      <c r="A42" s="318" t="s">
        <v>474</v>
      </c>
      <c r="B42" s="372" t="s">
        <v>348</v>
      </c>
      <c r="C42" s="373" t="s">
        <v>270</v>
      </c>
      <c r="D42" s="374" t="s">
        <v>349</v>
      </c>
      <c r="E42" s="369" t="s">
        <v>350</v>
      </c>
      <c r="F42" s="366"/>
      <c r="G42" s="366"/>
      <c r="H42" s="371">
        <f>SUM('[4]Base de Cálculo'!F57)</f>
        <v>40000</v>
      </c>
    </row>
    <row r="43" spans="1:8" s="208" customFormat="1" ht="79.5" thickBot="1">
      <c r="A43" s="318" t="s">
        <v>475</v>
      </c>
      <c r="B43" s="372" t="s">
        <v>351</v>
      </c>
      <c r="C43" s="373" t="s">
        <v>279</v>
      </c>
      <c r="D43" s="368" t="s">
        <v>352</v>
      </c>
      <c r="E43" s="369" t="s">
        <v>353</v>
      </c>
      <c r="F43" s="366"/>
      <c r="G43" s="366"/>
      <c r="H43" s="371">
        <f>SUM('[4]Base de Cálculo'!F58)</f>
        <v>180000</v>
      </c>
    </row>
    <row r="44" spans="1:8" s="208" customFormat="1" ht="68.25" thickBot="1">
      <c r="A44" s="318" t="s">
        <v>476</v>
      </c>
      <c r="B44" s="372" t="s">
        <v>354</v>
      </c>
      <c r="C44" s="375" t="s">
        <v>270</v>
      </c>
      <c r="D44" s="372" t="s">
        <v>355</v>
      </c>
      <c r="E44" s="369" t="s">
        <v>356</v>
      </c>
      <c r="F44" s="366"/>
      <c r="G44" s="366"/>
      <c r="H44" s="371">
        <f>SUM('[4]Base de Cálculo'!F59)</f>
        <v>20000</v>
      </c>
    </row>
    <row r="45" spans="1:8" s="208" customFormat="1" ht="113.25" thickBot="1">
      <c r="A45" s="318" t="s">
        <v>357</v>
      </c>
      <c r="B45" s="376" t="s">
        <v>358</v>
      </c>
      <c r="C45" s="367" t="s">
        <v>359</v>
      </c>
      <c r="D45" s="374" t="s">
        <v>360</v>
      </c>
      <c r="E45" s="369" t="s">
        <v>361</v>
      </c>
      <c r="F45" s="366"/>
      <c r="G45" s="366"/>
      <c r="H45" s="377">
        <f>SUM('[4]Base de Cálculo'!F60+'[4]Base de Cálculo'!F61)</f>
        <v>4240000</v>
      </c>
    </row>
    <row r="46" spans="1:8" s="208" customFormat="1" ht="113.25" thickBot="1">
      <c r="A46" s="318" t="s">
        <v>482</v>
      </c>
      <c r="B46" s="378" t="s">
        <v>362</v>
      </c>
      <c r="C46" s="375" t="s">
        <v>232</v>
      </c>
      <c r="D46" s="379" t="s">
        <v>363</v>
      </c>
      <c r="E46" s="369" t="s">
        <v>272</v>
      </c>
      <c r="F46" s="380"/>
      <c r="G46" s="380"/>
      <c r="H46" s="381">
        <f>'[4]Base de Cálculo'!F62</f>
        <v>20000</v>
      </c>
    </row>
    <row r="47" spans="1:8" ht="113.25" thickBot="1">
      <c r="A47" s="382" t="s">
        <v>479</v>
      </c>
      <c r="B47" s="332" t="s">
        <v>364</v>
      </c>
      <c r="C47" s="341" t="s">
        <v>232</v>
      </c>
      <c r="D47" s="338" t="s">
        <v>365</v>
      </c>
      <c r="E47" s="322" t="s">
        <v>272</v>
      </c>
      <c r="F47" s="56"/>
      <c r="G47" s="56"/>
      <c r="H47" s="321">
        <f>'[4]Base de Cálculo'!F64</f>
        <v>60000</v>
      </c>
    </row>
    <row r="48" spans="1:8" ht="113.25" thickBot="1">
      <c r="A48" s="382" t="s">
        <v>480</v>
      </c>
      <c r="B48" s="332" t="s">
        <v>366</v>
      </c>
      <c r="C48" s="341" t="s">
        <v>232</v>
      </c>
      <c r="D48" s="383" t="s">
        <v>275</v>
      </c>
      <c r="E48" s="332" t="s">
        <v>272</v>
      </c>
      <c r="F48" s="303"/>
      <c r="G48" s="303"/>
      <c r="H48" s="335">
        <f>'[4]Base de Cálculo'!F65</f>
        <v>20000</v>
      </c>
    </row>
    <row r="49" spans="1:9" ht="113.25" thickBot="1">
      <c r="A49" s="382" t="s">
        <v>367</v>
      </c>
      <c r="B49" s="332" t="s">
        <v>366</v>
      </c>
      <c r="C49" s="341" t="s">
        <v>232</v>
      </c>
      <c r="D49" s="383" t="s">
        <v>275</v>
      </c>
      <c r="E49" s="332" t="s">
        <v>272</v>
      </c>
      <c r="F49" s="303"/>
      <c r="G49" s="303"/>
      <c r="H49" s="303"/>
      <c r="I49" s="335" t="e">
        <f>'[5]Base de Cálculo'!F63</f>
        <v>#REF!</v>
      </c>
    </row>
    <row r="50" spans="1:8" s="208" customFormat="1" ht="15.75" thickBot="1">
      <c r="A50" s="546" t="s">
        <v>368</v>
      </c>
      <c r="B50" s="547"/>
      <c r="C50" s="547"/>
      <c r="D50" s="547"/>
      <c r="E50" s="547"/>
      <c r="F50" s="547"/>
      <c r="G50" s="384"/>
      <c r="H50" s="385"/>
    </row>
    <row r="51" spans="1:8" s="208" customFormat="1" ht="68.25" thickBot="1">
      <c r="A51" s="318" t="s">
        <v>483</v>
      </c>
      <c r="B51" s="372" t="s">
        <v>369</v>
      </c>
      <c r="C51" s="373" t="s">
        <v>279</v>
      </c>
      <c r="D51" s="368" t="s">
        <v>370</v>
      </c>
      <c r="E51" s="369" t="s">
        <v>371</v>
      </c>
      <c r="F51" s="380"/>
      <c r="G51" s="380"/>
      <c r="H51" s="381">
        <f>'[4]Base de Cálculo'!F69</f>
        <v>180000</v>
      </c>
    </row>
    <row r="52" spans="1:8" s="208" customFormat="1" ht="79.5" thickBot="1">
      <c r="A52" s="382" t="s">
        <v>484</v>
      </c>
      <c r="B52" s="372" t="s">
        <v>372</v>
      </c>
      <c r="C52" s="373" t="s">
        <v>359</v>
      </c>
      <c r="D52" s="368" t="s">
        <v>373</v>
      </c>
      <c r="E52" s="369" t="s">
        <v>371</v>
      </c>
      <c r="F52" s="380"/>
      <c r="G52" s="380"/>
      <c r="H52" s="381">
        <f>'[4]Base de Cálculo'!F70</f>
        <v>90000</v>
      </c>
    </row>
    <row r="53" spans="1:8" ht="15.75" thickBot="1">
      <c r="A53" s="548" t="s">
        <v>374</v>
      </c>
      <c r="B53" s="549"/>
      <c r="C53" s="549"/>
      <c r="D53" s="549"/>
      <c r="E53" s="549"/>
      <c r="F53" s="549"/>
      <c r="G53" s="347"/>
      <c r="H53" s="349"/>
    </row>
    <row r="54" spans="1:8" ht="135.75" thickBot="1">
      <c r="A54" s="382" t="s">
        <v>375</v>
      </c>
      <c r="B54" s="324" t="s">
        <v>376</v>
      </c>
      <c r="C54" s="386" t="s">
        <v>279</v>
      </c>
      <c r="D54" s="387" t="s">
        <v>280</v>
      </c>
      <c r="E54" s="322" t="s">
        <v>377</v>
      </c>
      <c r="F54" s="315"/>
      <c r="G54" s="315"/>
      <c r="H54" s="321">
        <f>'[4]Base de Cálculo'!F74</f>
        <v>5000000</v>
      </c>
    </row>
    <row r="55" spans="1:8" ht="124.5" thickBot="1">
      <c r="A55" s="382" t="s">
        <v>378</v>
      </c>
      <c r="B55" s="332" t="s">
        <v>284</v>
      </c>
      <c r="C55" s="341" t="s">
        <v>238</v>
      </c>
      <c r="D55" s="383" t="s">
        <v>285</v>
      </c>
      <c r="E55" s="332" t="s">
        <v>286</v>
      </c>
      <c r="F55" s="303"/>
      <c r="G55" s="388" t="s">
        <v>379</v>
      </c>
      <c r="H55" s="335">
        <f>'[4]Base de Cálculo'!F82</f>
        <v>9264000</v>
      </c>
    </row>
  </sheetData>
  <sheetProtection/>
  <mergeCells count="21">
    <mergeCell ref="H6:H8"/>
    <mergeCell ref="B6:B8"/>
    <mergeCell ref="C6:C8"/>
    <mergeCell ref="E6:E8"/>
    <mergeCell ref="F6:F8"/>
    <mergeCell ref="B3:B5"/>
    <mergeCell ref="E3:E5"/>
    <mergeCell ref="G3:G5"/>
    <mergeCell ref="H3:H5"/>
    <mergeCell ref="H9:H17"/>
    <mergeCell ref="A18:E18"/>
    <mergeCell ref="F20:F22"/>
    <mergeCell ref="A23:F23"/>
    <mergeCell ref="E9:E17"/>
    <mergeCell ref="F9:F17"/>
    <mergeCell ref="A50:F50"/>
    <mergeCell ref="A53:F53"/>
    <mergeCell ref="A24:F24"/>
    <mergeCell ref="F26:F39"/>
    <mergeCell ref="H26:H27"/>
    <mergeCell ref="A40:F4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Merchán</dc:creator>
  <cp:keywords/>
  <dc:description/>
  <cp:lastModifiedBy>JOHANA MARCELA CHARRY DUSSAN</cp:lastModifiedBy>
  <dcterms:created xsi:type="dcterms:W3CDTF">2008-04-09T13:54:18Z</dcterms:created>
  <dcterms:modified xsi:type="dcterms:W3CDTF">2014-12-15T21:27:04Z</dcterms:modified>
  <cp:category/>
  <cp:version/>
  <cp:contentType/>
  <cp:contentStatus/>
</cp:coreProperties>
</file>