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0" yWindow="65521" windowWidth="5910" windowHeight="6570" tabRatio="785" activeTab="3"/>
  </bookViews>
  <sheets>
    <sheet name="ML Manejo Sostenible" sheetId="1" r:id="rId1"/>
    <sheet name="BC Tecnologia" sheetId="2" state="hidden" r:id="rId2"/>
    <sheet name="BC Tecno Honorarios" sheetId="3" state="hidden" r:id="rId3"/>
    <sheet name="BC Manejo sostenible" sheetId="4" r:id="rId4"/>
    <sheet name="ML Norma ambiental" sheetId="5" state="hidden" r:id="rId5"/>
    <sheet name="BC Norma ambiental" sheetId="6" state="hidden" r:id="rId6"/>
    <sheet name="Detalle Msostenible" sheetId="7" state="hidden" r:id="rId7"/>
    <sheet name="Borrador" sheetId="8" state="hidden" r:id="rId8"/>
  </sheets>
  <externalReferences>
    <externalReference r:id="rId11"/>
  </externalReferences>
  <definedNames>
    <definedName name="_xlnm.Print_Area" localSheetId="3">'BC Manejo sostenible'!$A$1:$K$81</definedName>
    <definedName name="_xlnm.Print_Area" localSheetId="0">'ML Manejo Sostenible'!$A$1:$G$30</definedName>
  </definedNames>
  <calcPr fullCalcOnLoad="1"/>
</workbook>
</file>

<file path=xl/comments8.xml><?xml version="1.0" encoding="utf-8"?>
<comments xmlns="http://schemas.openxmlformats.org/spreadsheetml/2006/main">
  <authors>
    <author>Gabriela Corradine</author>
    <author> Neve Herrera</author>
  </authors>
  <commentList>
    <comment ref="C16" authorId="0">
      <text>
        <r>
          <rPr>
            <b/>
            <sz val="8"/>
            <rFont val="Tahoma"/>
            <family val="0"/>
          </rPr>
          <t>Gabriela Corradine:</t>
        </r>
        <r>
          <rPr>
            <sz val="8"/>
            <rFont val="Tahoma"/>
            <family val="0"/>
          </rPr>
          <t xml:space="preserve">
Sujeto a modificación según localización del nucleo a examinar</t>
        </r>
      </text>
    </comment>
    <comment ref="C17" authorId="0">
      <text>
        <r>
          <rPr>
            <b/>
            <sz val="8"/>
            <rFont val="Tahoma"/>
            <family val="0"/>
          </rPr>
          <t>Gabriela Corradine:</t>
        </r>
        <r>
          <rPr>
            <sz val="8"/>
            <rFont val="Tahoma"/>
            <family val="0"/>
          </rPr>
          <t xml:space="preserve">
Sujeto a modificación s
según localización del núcleo a examinar</t>
        </r>
      </text>
    </comment>
    <comment ref="C23" authorId="0">
      <text>
        <r>
          <rPr>
            <b/>
            <sz val="8"/>
            <rFont val="Tahoma"/>
            <family val="0"/>
          </rPr>
          <t>Gabriela Corradine:</t>
        </r>
        <r>
          <rPr>
            <sz val="8"/>
            <rFont val="Tahoma"/>
            <family val="0"/>
          </rPr>
          <t xml:space="preserve">
Sujeto a modificación según localización del nucleo a examinar</t>
        </r>
      </text>
    </comment>
    <comment ref="C24" authorId="0">
      <text>
        <r>
          <rPr>
            <b/>
            <sz val="8"/>
            <rFont val="Tahoma"/>
            <family val="0"/>
          </rPr>
          <t>Gabriela Corradine:</t>
        </r>
        <r>
          <rPr>
            <sz val="8"/>
            <rFont val="Tahoma"/>
            <family val="0"/>
          </rPr>
          <t xml:space="preserve">
Sujeto a modificación según localización </t>
        </r>
      </text>
    </comment>
    <comment ref="C29" authorId="1">
      <text>
        <r>
          <rPr>
            <b/>
            <sz val="10"/>
            <rFont val="Tahoma"/>
            <family val="0"/>
          </rPr>
          <t xml:space="preserve"> Neve Herrera:</t>
        </r>
        <r>
          <rPr>
            <sz val="10"/>
            <rFont val="Tahoma"/>
            <family val="0"/>
          </rPr>
          <t xml:space="preserve">
Varía de acuerdo con la materia prima y la complejidad de la prueba</t>
        </r>
      </text>
    </comment>
    <comment ref="C30" authorId="1">
      <text>
        <r>
          <rPr>
            <b/>
            <sz val="10"/>
            <rFont val="Tahoma"/>
            <family val="0"/>
          </rPr>
          <t xml:space="preserve"> Neve Herrera:Varía de acuerdo con la materia prima y los insumos requeridos para la experimentaciòn</t>
        </r>
        <r>
          <rPr>
            <sz val="10"/>
            <rFont val="Tahoma"/>
            <family val="0"/>
          </rPr>
          <t xml:space="preserve">
</t>
        </r>
      </text>
    </comment>
    <comment ref="C34" authorId="1">
      <text>
        <r>
          <rPr>
            <b/>
            <sz val="10"/>
            <rFont val="Tahoma"/>
            <family val="0"/>
          </rPr>
          <t xml:space="preserve"> Neve Herrera:</t>
        </r>
        <r>
          <rPr>
            <sz val="10"/>
            <rFont val="Tahoma"/>
            <family val="0"/>
          </rPr>
          <t xml:space="preserve">
Variación de costos de acuerdo con complejidad de la tecnología a desarrollar.</t>
        </r>
      </text>
    </comment>
    <comment ref="C36" authorId="0">
      <text>
        <r>
          <rPr>
            <b/>
            <sz val="8"/>
            <rFont val="Tahoma"/>
            <family val="0"/>
          </rPr>
          <t>Gabriela Corradine:</t>
        </r>
        <r>
          <rPr>
            <sz val="8"/>
            <rFont val="Tahoma"/>
            <family val="0"/>
          </rPr>
          <t xml:space="preserve">
Depende de la complejidad del mejoramiento que se quiera hacer</t>
        </r>
      </text>
    </comment>
    <comment ref="C37" authorId="0">
      <text>
        <r>
          <rPr>
            <b/>
            <sz val="8"/>
            <rFont val="Tahoma"/>
            <family val="0"/>
          </rPr>
          <t>Gabriela Corradine:</t>
        </r>
        <r>
          <rPr>
            <sz val="8"/>
            <rFont val="Tahoma"/>
            <family val="0"/>
          </rPr>
          <t xml:space="preserve">
si es necesaria</t>
        </r>
      </text>
    </comment>
    <comment ref="C40" authorId="0">
      <text>
        <r>
          <rPr>
            <b/>
            <sz val="8"/>
            <rFont val="Tahoma"/>
            <family val="0"/>
          </rPr>
          <t>Gabriela Corradine:</t>
        </r>
        <r>
          <rPr>
            <sz val="8"/>
            <rFont val="Tahoma"/>
            <family val="0"/>
          </rPr>
          <t xml:space="preserve">
Se debe indicar el número de unidades que se defina producir e implementar
</t>
        </r>
      </text>
    </comment>
    <comment ref="C43" authorId="0">
      <text>
        <r>
          <rPr>
            <b/>
            <sz val="8"/>
            <rFont val="Tahoma"/>
            <family val="0"/>
          </rPr>
          <t>Gabriela Corradine:</t>
        </r>
        <r>
          <rPr>
            <sz val="8"/>
            <rFont val="Tahoma"/>
            <family val="0"/>
          </rPr>
          <t xml:space="preserve">
Sujeta a la complejidad del mejoramiento propuesto puede incrementarse o reducirse</t>
        </r>
      </text>
    </comment>
    <comment ref="C44" authorId="1">
      <text>
        <r>
          <rPr>
            <b/>
            <sz val="10"/>
            <rFont val="Tahoma"/>
            <family val="0"/>
          </rPr>
          <t xml:space="preserve"> Neve Herrera:</t>
        </r>
        <r>
          <rPr>
            <sz val="10"/>
            <rFont val="Tahoma"/>
            <family val="0"/>
          </rPr>
          <t xml:space="preserve">
Según tecnología y elemento</t>
        </r>
      </text>
    </comment>
    <comment ref="C48" authorId="0">
      <text>
        <r>
          <rPr>
            <b/>
            <sz val="8"/>
            <rFont val="Tahoma"/>
            <family val="0"/>
          </rPr>
          <t>Gabriela Corradine:</t>
        </r>
        <r>
          <rPr>
            <sz val="8"/>
            <rFont val="Tahoma"/>
            <family val="0"/>
          </rPr>
          <t xml:space="preserve">
Sujeto a modificación
según localización</t>
        </r>
      </text>
    </comment>
    <comment ref="C49" authorId="0">
      <text>
        <r>
          <rPr>
            <b/>
            <sz val="8"/>
            <rFont val="Tahoma"/>
            <family val="0"/>
          </rPr>
          <t>Gabriela Corradine:</t>
        </r>
        <r>
          <rPr>
            <sz val="8"/>
            <rFont val="Tahoma"/>
            <family val="0"/>
          </rPr>
          <t xml:space="preserve">
Sujeto a variación dependiendo de la técnica y la complejidad de la tecnología a probar</t>
        </r>
      </text>
    </comment>
    <comment ref="C50" authorId="0">
      <text>
        <r>
          <rPr>
            <b/>
            <sz val="8"/>
            <rFont val="Tahoma"/>
            <family val="0"/>
          </rPr>
          <t>Gabriela Corradine:</t>
        </r>
        <r>
          <rPr>
            <sz val="8"/>
            <rFont val="Tahoma"/>
            <family val="0"/>
          </rPr>
          <t xml:space="preserve">
Se debe indicar el número de unidades que se defina producir e implementar
</t>
        </r>
      </text>
    </comment>
    <comment ref="C57" authorId="0">
      <text>
        <r>
          <rPr>
            <b/>
            <sz val="8"/>
            <rFont val="Tahoma"/>
            <family val="0"/>
          </rPr>
          <t>Gabriela Corradine:</t>
        </r>
        <r>
          <rPr>
            <sz val="8"/>
            <rFont val="Tahoma"/>
            <family val="0"/>
          </rPr>
          <t xml:space="preserve">
variable, acorde con el tipo de tecnología a adquirir e implementar</t>
        </r>
      </text>
    </comment>
    <comment ref="C59" authorId="0">
      <text>
        <r>
          <rPr>
            <b/>
            <sz val="8"/>
            <rFont val="Tahoma"/>
            <family val="0"/>
          </rPr>
          <t>Gabriela Corradine:</t>
        </r>
        <r>
          <rPr>
            <sz val="8"/>
            <rFont val="Tahoma"/>
            <family val="0"/>
          </rPr>
          <t xml:space="preserve">
Sujeto a variación dependiendo de la técnica y la complejidad de la tecnología a probar</t>
        </r>
      </text>
    </comment>
    <comment ref="C60" authorId="0">
      <text>
        <r>
          <rPr>
            <b/>
            <sz val="8"/>
            <rFont val="Tahoma"/>
            <family val="0"/>
          </rPr>
          <t>Gabriela Corradine:</t>
        </r>
        <r>
          <rPr>
            <sz val="8"/>
            <rFont val="Tahoma"/>
            <family val="0"/>
          </rPr>
          <t xml:space="preserve">
Se debe indicar el número de unidades que se defina producir e implementar
</t>
        </r>
      </text>
    </comment>
    <comment ref="C61" authorId="1">
      <text>
        <r>
          <rPr>
            <b/>
            <sz val="10"/>
            <rFont val="Tahoma"/>
            <family val="0"/>
          </rPr>
          <t xml:space="preserve"> Neve Herrera:</t>
        </r>
        <r>
          <rPr>
            <sz val="10"/>
            <rFont val="Tahoma"/>
            <family val="0"/>
          </rPr>
          <t xml:space="preserve">
Sujeto a selección de equipos y/o herramientas</t>
        </r>
      </text>
    </comment>
    <comment ref="C65" authorId="0">
      <text>
        <r>
          <rPr>
            <b/>
            <sz val="8"/>
            <rFont val="Tahoma"/>
            <family val="0"/>
          </rPr>
          <t>Gabriela Corradine:</t>
        </r>
        <r>
          <rPr>
            <sz val="8"/>
            <rFont val="Tahoma"/>
            <family val="0"/>
          </rPr>
          <t xml:space="preserve">
ver componente grafico</t>
        </r>
      </text>
    </comment>
    <comment ref="C68" authorId="1">
      <text>
        <r>
          <rPr>
            <b/>
            <sz val="10"/>
            <rFont val="Tahoma"/>
            <family val="0"/>
          </rPr>
          <t xml:space="preserve"> Neve Herrera:</t>
        </r>
        <r>
          <rPr>
            <sz val="10"/>
            <rFont val="Tahoma"/>
            <family val="0"/>
          </rPr>
          <t xml:space="preserve">
Según localización</t>
        </r>
      </text>
    </comment>
    <comment ref="C69" authorId="1">
      <text>
        <r>
          <rPr>
            <b/>
            <sz val="10"/>
            <rFont val="Tahoma"/>
            <family val="0"/>
          </rPr>
          <t xml:space="preserve"> Neve Herrera:</t>
        </r>
        <r>
          <rPr>
            <sz val="10"/>
            <rFont val="Tahoma"/>
            <family val="0"/>
          </rPr>
          <t xml:space="preserve">
Según localización</t>
        </r>
      </text>
    </comment>
    <comment ref="C70" authorId="1">
      <text>
        <r>
          <rPr>
            <b/>
            <sz val="10"/>
            <rFont val="Tahoma"/>
            <family val="0"/>
          </rPr>
          <t xml:space="preserve"> Neve Herrera:</t>
        </r>
        <r>
          <rPr>
            <sz val="10"/>
            <rFont val="Tahoma"/>
            <family val="0"/>
          </rPr>
          <t xml:space="preserve">
Según localización</t>
        </r>
      </text>
    </comment>
    <comment ref="C74" authorId="1">
      <text>
        <r>
          <rPr>
            <b/>
            <sz val="10"/>
            <rFont val="Tahoma"/>
            <family val="0"/>
          </rPr>
          <t xml:space="preserve"> Neve Herrera:</t>
        </r>
        <r>
          <rPr>
            <sz val="10"/>
            <rFont val="Tahoma"/>
            <family val="0"/>
          </rPr>
          <t xml:space="preserve">
Según localización</t>
        </r>
      </text>
    </comment>
    <comment ref="C75" authorId="1">
      <text>
        <r>
          <rPr>
            <b/>
            <sz val="10"/>
            <rFont val="Tahoma"/>
            <family val="0"/>
          </rPr>
          <t xml:space="preserve"> Neve Herrera:</t>
        </r>
        <r>
          <rPr>
            <sz val="10"/>
            <rFont val="Tahoma"/>
            <family val="0"/>
          </rPr>
          <t xml:space="preserve">
Según localización</t>
        </r>
      </text>
    </comment>
    <comment ref="C76" authorId="1">
      <text>
        <r>
          <rPr>
            <b/>
            <sz val="10"/>
            <rFont val="Tahoma"/>
            <family val="0"/>
          </rPr>
          <t xml:space="preserve"> Neve Herrera:</t>
        </r>
        <r>
          <rPr>
            <sz val="10"/>
            <rFont val="Tahoma"/>
            <family val="0"/>
          </rPr>
          <t xml:space="preserve">
Según localización</t>
        </r>
      </text>
    </comment>
    <comment ref="C79" authorId="0">
      <text>
        <r>
          <rPr>
            <b/>
            <sz val="8"/>
            <rFont val="Tahoma"/>
            <family val="0"/>
          </rPr>
          <t>Gabriela Corradine:</t>
        </r>
        <r>
          <rPr>
            <sz val="8"/>
            <rFont val="Tahoma"/>
            <family val="0"/>
          </rPr>
          <t xml:space="preserve">
calcular por la complejidad de los equipos o del oficio
</t>
        </r>
      </text>
    </comment>
    <comment ref="C80" authorId="1">
      <text>
        <r>
          <rPr>
            <b/>
            <sz val="10"/>
            <rFont val="Tahoma"/>
            <family val="0"/>
          </rPr>
          <t xml:space="preserve"> Neve Herrera:</t>
        </r>
        <r>
          <rPr>
            <sz val="10"/>
            <rFont val="Tahoma"/>
            <family val="0"/>
          </rPr>
          <t xml:space="preserve">
Según localización</t>
        </r>
      </text>
    </comment>
    <comment ref="C81" authorId="1">
      <text>
        <r>
          <rPr>
            <b/>
            <sz val="10"/>
            <rFont val="Tahoma"/>
            <family val="0"/>
          </rPr>
          <t xml:space="preserve"> Neve Herrera:</t>
        </r>
        <r>
          <rPr>
            <sz val="10"/>
            <rFont val="Tahoma"/>
            <family val="0"/>
          </rPr>
          <t xml:space="preserve">
Según localización</t>
        </r>
      </text>
    </comment>
    <comment ref="C82" authorId="1">
      <text>
        <r>
          <rPr>
            <b/>
            <sz val="10"/>
            <rFont val="Tahoma"/>
            <family val="0"/>
          </rPr>
          <t xml:space="preserve"> Neve Herrera:</t>
        </r>
        <r>
          <rPr>
            <sz val="10"/>
            <rFont val="Tahoma"/>
            <family val="0"/>
          </rPr>
          <t xml:space="preserve">
Según localización</t>
        </r>
      </text>
    </comment>
    <comment ref="C91" authorId="0">
      <text>
        <r>
          <rPr>
            <b/>
            <sz val="8"/>
            <rFont val="Tahoma"/>
            <family val="0"/>
          </rPr>
          <t>Gabriela Corradine:</t>
        </r>
        <r>
          <rPr>
            <sz val="8"/>
            <rFont val="Tahoma"/>
            <family val="0"/>
          </rPr>
          <t xml:space="preserve">
Sujeto a modificación según localización </t>
        </r>
      </text>
    </comment>
    <comment ref="C92" authorId="0">
      <text>
        <r>
          <rPr>
            <b/>
            <sz val="8"/>
            <rFont val="Tahoma"/>
            <family val="0"/>
          </rPr>
          <t>Gabriela Corradine:</t>
        </r>
        <r>
          <rPr>
            <sz val="8"/>
            <rFont val="Tahoma"/>
            <family val="0"/>
          </rPr>
          <t xml:space="preserve">
Sujeto a modificación según localización </t>
        </r>
      </text>
    </comment>
    <comment ref="C93" authorId="0">
      <text>
        <r>
          <rPr>
            <b/>
            <sz val="8"/>
            <rFont val="Tahoma"/>
            <family val="0"/>
          </rPr>
          <t>Gabriela Corradine:</t>
        </r>
        <r>
          <rPr>
            <sz val="8"/>
            <rFont val="Tahoma"/>
            <family val="0"/>
          </rPr>
          <t xml:space="preserve">
Sujeto a modificación según localización </t>
        </r>
      </text>
    </comment>
    <comment ref="C99" authorId="0">
      <text>
        <r>
          <rPr>
            <b/>
            <sz val="8"/>
            <rFont val="Tahoma"/>
            <family val="0"/>
          </rPr>
          <t>Gabriela Corradine:</t>
        </r>
        <r>
          <rPr>
            <sz val="8"/>
            <rFont val="Tahoma"/>
            <family val="0"/>
          </rPr>
          <t xml:space="preserve">
Sujeto a modificación según localización </t>
        </r>
      </text>
    </comment>
    <comment ref="C100" authorId="0">
      <text>
        <r>
          <rPr>
            <b/>
            <sz val="8"/>
            <rFont val="Tahoma"/>
            <family val="0"/>
          </rPr>
          <t>Gabriela Corradine:</t>
        </r>
        <r>
          <rPr>
            <sz val="8"/>
            <rFont val="Tahoma"/>
            <family val="0"/>
          </rPr>
          <t xml:space="preserve">
Sujeto a modificación según localización </t>
        </r>
      </text>
    </comment>
    <comment ref="C101" authorId="0">
      <text>
        <r>
          <rPr>
            <b/>
            <sz val="8"/>
            <rFont val="Tahoma"/>
            <family val="0"/>
          </rPr>
          <t>Gabriela Corradine:</t>
        </r>
        <r>
          <rPr>
            <sz val="8"/>
            <rFont val="Tahoma"/>
            <family val="0"/>
          </rPr>
          <t xml:space="preserve">
Sujeto a modificación según localización </t>
        </r>
      </text>
    </comment>
    <comment ref="C102" authorId="0">
      <text>
        <r>
          <rPr>
            <b/>
            <sz val="8"/>
            <rFont val="Tahoma"/>
            <family val="0"/>
          </rPr>
          <t>Gabriela Corradine:</t>
        </r>
        <r>
          <rPr>
            <sz val="8"/>
            <rFont val="Tahoma"/>
            <family val="0"/>
          </rPr>
          <t xml:space="preserve">
Sujeto a variación según # de participantes</t>
        </r>
      </text>
    </comment>
    <comment ref="C109" authorId="0">
      <text>
        <r>
          <rPr>
            <b/>
            <sz val="8"/>
            <rFont val="Tahoma"/>
            <family val="0"/>
          </rPr>
          <t>Gabriela Corradine:</t>
        </r>
        <r>
          <rPr>
            <sz val="8"/>
            <rFont val="Tahoma"/>
            <family val="0"/>
          </rPr>
          <t xml:space="preserve">
Sujeto a modificación según localización </t>
        </r>
      </text>
    </comment>
    <comment ref="C110" authorId="0">
      <text>
        <r>
          <rPr>
            <b/>
            <sz val="8"/>
            <rFont val="Tahoma"/>
            <family val="0"/>
          </rPr>
          <t>Gabriela Corradine:</t>
        </r>
        <r>
          <rPr>
            <sz val="8"/>
            <rFont val="Tahoma"/>
            <family val="0"/>
          </rPr>
          <t xml:space="preserve">
Sujeto a modificación según localización </t>
        </r>
      </text>
    </comment>
    <comment ref="C111" authorId="0">
      <text>
        <r>
          <rPr>
            <b/>
            <sz val="8"/>
            <rFont val="Tahoma"/>
            <family val="0"/>
          </rPr>
          <t>Gabriela Corradine:</t>
        </r>
        <r>
          <rPr>
            <sz val="8"/>
            <rFont val="Tahoma"/>
            <family val="0"/>
          </rPr>
          <t xml:space="preserve">
Sujeto a modificación según localización </t>
        </r>
      </text>
    </comment>
    <comment ref="C118" authorId="0">
      <text>
        <r>
          <rPr>
            <b/>
            <sz val="8"/>
            <rFont val="Tahoma"/>
            <family val="0"/>
          </rPr>
          <t>Gabriela Corradine:</t>
        </r>
        <r>
          <rPr>
            <sz val="8"/>
            <rFont val="Tahoma"/>
            <family val="0"/>
          </rPr>
          <t xml:space="preserve">
Sujeto a modificación según localización </t>
        </r>
      </text>
    </comment>
    <comment ref="C119" authorId="0">
      <text>
        <r>
          <rPr>
            <b/>
            <sz val="8"/>
            <rFont val="Tahoma"/>
            <family val="0"/>
          </rPr>
          <t>Gabriela Corradine:</t>
        </r>
        <r>
          <rPr>
            <sz val="8"/>
            <rFont val="Tahoma"/>
            <family val="0"/>
          </rPr>
          <t xml:space="preserve">
Sujeto a modificación según localización </t>
        </r>
      </text>
    </comment>
    <comment ref="C120" authorId="0">
      <text>
        <r>
          <rPr>
            <b/>
            <sz val="8"/>
            <rFont val="Tahoma"/>
            <family val="0"/>
          </rPr>
          <t>Gabriela Corradine:</t>
        </r>
        <r>
          <rPr>
            <sz val="8"/>
            <rFont val="Tahoma"/>
            <family val="0"/>
          </rPr>
          <t xml:space="preserve">
Sujeto a modificación según localización </t>
        </r>
      </text>
    </comment>
    <comment ref="C125" authorId="0">
      <text>
        <r>
          <rPr>
            <b/>
            <sz val="8"/>
            <rFont val="Tahoma"/>
            <family val="0"/>
          </rPr>
          <t>Gabriela Corradine:</t>
        </r>
        <r>
          <rPr>
            <sz val="8"/>
            <rFont val="Tahoma"/>
            <family val="0"/>
          </rPr>
          <t xml:space="preserve">
Sujeto a modificación según localización </t>
        </r>
      </text>
    </comment>
    <comment ref="C126" authorId="0">
      <text>
        <r>
          <rPr>
            <b/>
            <sz val="8"/>
            <rFont val="Tahoma"/>
            <family val="0"/>
          </rPr>
          <t>Gabriela Corradine:</t>
        </r>
        <r>
          <rPr>
            <sz val="8"/>
            <rFont val="Tahoma"/>
            <family val="0"/>
          </rPr>
          <t xml:space="preserve">
Sujeto a modificación según localización </t>
        </r>
      </text>
    </comment>
    <comment ref="C127" authorId="0">
      <text>
        <r>
          <rPr>
            <b/>
            <sz val="8"/>
            <rFont val="Tahoma"/>
            <family val="0"/>
          </rPr>
          <t>Gabriela Corradine:</t>
        </r>
        <r>
          <rPr>
            <sz val="8"/>
            <rFont val="Tahoma"/>
            <family val="0"/>
          </rPr>
          <t xml:space="preserve">
Sujeto a modificación según localización </t>
        </r>
      </text>
    </comment>
    <comment ref="C136" authorId="0">
      <text>
        <r>
          <rPr>
            <b/>
            <sz val="8"/>
            <rFont val="Tahoma"/>
            <family val="0"/>
          </rPr>
          <t>Gabriela Corradine:</t>
        </r>
        <r>
          <rPr>
            <sz val="8"/>
            <rFont val="Tahoma"/>
            <family val="0"/>
          </rPr>
          <t xml:space="preserve">
Sujeto a modificación según localización </t>
        </r>
      </text>
    </comment>
    <comment ref="C137" authorId="0">
      <text>
        <r>
          <rPr>
            <b/>
            <sz val="8"/>
            <rFont val="Tahoma"/>
            <family val="0"/>
          </rPr>
          <t>Gabriela Corradine:</t>
        </r>
        <r>
          <rPr>
            <sz val="8"/>
            <rFont val="Tahoma"/>
            <family val="0"/>
          </rPr>
          <t xml:space="preserve">
Sujeto a modificación según localización </t>
        </r>
      </text>
    </comment>
    <comment ref="C138" authorId="0">
      <text>
        <r>
          <rPr>
            <b/>
            <sz val="8"/>
            <rFont val="Tahoma"/>
            <family val="0"/>
          </rPr>
          <t>Gabriela Corradine:</t>
        </r>
        <r>
          <rPr>
            <sz val="8"/>
            <rFont val="Tahoma"/>
            <family val="0"/>
          </rPr>
          <t xml:space="preserve">
Sujeto a modificación según localización </t>
        </r>
      </text>
    </comment>
    <comment ref="C145" authorId="0">
      <text>
        <r>
          <rPr>
            <b/>
            <sz val="8"/>
            <rFont val="Tahoma"/>
            <family val="0"/>
          </rPr>
          <t>Gabriela Corradine:</t>
        </r>
        <r>
          <rPr>
            <sz val="8"/>
            <rFont val="Tahoma"/>
            <family val="0"/>
          </rPr>
          <t xml:space="preserve">
Sujeto a modificación según localización </t>
        </r>
      </text>
    </comment>
    <comment ref="C146" authorId="0">
      <text>
        <r>
          <rPr>
            <b/>
            <sz val="8"/>
            <rFont val="Tahoma"/>
            <family val="0"/>
          </rPr>
          <t>Gabriela Corradine:</t>
        </r>
        <r>
          <rPr>
            <sz val="8"/>
            <rFont val="Tahoma"/>
            <family val="0"/>
          </rPr>
          <t xml:space="preserve">
Sujeto a modificación según localización </t>
        </r>
      </text>
    </comment>
    <comment ref="C147" authorId="0">
      <text>
        <r>
          <rPr>
            <b/>
            <sz val="8"/>
            <rFont val="Tahoma"/>
            <family val="0"/>
          </rPr>
          <t>Gabriela Corradine:</t>
        </r>
        <r>
          <rPr>
            <sz val="8"/>
            <rFont val="Tahoma"/>
            <family val="0"/>
          </rPr>
          <t xml:space="preserve">
Sujeto a modificación según localización </t>
        </r>
      </text>
    </comment>
  </commentList>
</comments>
</file>

<file path=xl/sharedStrings.xml><?xml version="1.0" encoding="utf-8"?>
<sst xmlns="http://schemas.openxmlformats.org/spreadsheetml/2006/main" count="1666" uniqueCount="765">
  <si>
    <t>Componente 2: Mejora u Organización de Procesos</t>
  </si>
  <si>
    <t>Material para el desarrollo de la actividad</t>
  </si>
  <si>
    <t xml:space="preserve">Honorarios de asesor (Perfil Ingeniero Industrial) </t>
  </si>
  <si>
    <t>TOTAL COMPONENTE 2</t>
  </si>
  <si>
    <t>Honorarios de asesor (Perfil Ingeniero Industrial) diseño y desarrollo de propuestas</t>
  </si>
  <si>
    <t>Costos de envíos de materiales (incluir seguros)</t>
  </si>
  <si>
    <t>Materiales para capacitación y desarrollo de la implementación tecnológica (Se debe presupuestar de acuerdo a los las necesidades identificadas y de la tecnología a implementar</t>
  </si>
  <si>
    <t>Materiales para el desarrollo de la actividad</t>
  </si>
  <si>
    <t>Materiales para desarrollo de pruebas para el diseño de las propuestas</t>
  </si>
  <si>
    <t>Fabricación o compra de la tecnología aprobada.
Equipos, herramientas, e insumos. Depende de las necesidades identificadas y de la tecnología a implementar.</t>
  </si>
  <si>
    <t>Transporte terrestre (ida y vuelta) Se presupuesta según la localidad</t>
  </si>
  <si>
    <t>Subtotal componente 1</t>
  </si>
  <si>
    <t>Materiales e insumos necesarios para la demostración práctica
sujeto al oficio y materia prima que se asesore</t>
  </si>
  <si>
    <t>Material: Memorias para beneficiarios (fotocopias)</t>
  </si>
  <si>
    <t>Materiales para informes, mapas, encuestas, fotografías</t>
  </si>
  <si>
    <t>Recolectores y artesanos implementando buenas prácticas de manejo sostenible.</t>
  </si>
  <si>
    <t>Indicadores</t>
  </si>
  <si>
    <t>FIN</t>
  </si>
  <si>
    <t>COMPONENTES</t>
  </si>
  <si>
    <t>1. CÓDIGO ACTIVIDAD</t>
  </si>
  <si>
    <t>2. NOMBRE DEL RECURSO (RUBRO)</t>
  </si>
  <si>
    <t>3.UNIDAD</t>
  </si>
  <si>
    <t>4. CANTIDAD</t>
  </si>
  <si>
    <t>5. VALOR UNITARIO</t>
  </si>
  <si>
    <t>6. VALOR TOTAL</t>
  </si>
  <si>
    <t>7. FUENTE DE FINANCIACIÓN</t>
  </si>
  <si>
    <t>7.2 APORTE LOCAL</t>
  </si>
  <si>
    <t>7.1 FINANCIADOR</t>
  </si>
  <si>
    <t>ESPECIE</t>
  </si>
  <si>
    <t>EFECTIVO</t>
  </si>
  <si>
    <t>ARTESANIAS DE COLOMBIA</t>
  </si>
  <si>
    <t>Componente 6: Asesoria y capacitación en TICs</t>
  </si>
  <si>
    <t xml:space="preserve">Honorarios de Asesor (Perfil:Ingeniero de sistemas u otros profesionales con experiencia en el tema de atención). </t>
  </si>
  <si>
    <t>Material pedagógico o de apoyo (para 25 personas)</t>
  </si>
  <si>
    <t>Mejoramiento Tecnológico para la producción en las empresas artesanas artesanal</t>
  </si>
  <si>
    <t>Actores de la cadena informados sobre el producto.</t>
  </si>
  <si>
    <t xml:space="preserve">
# de técnicas o procedimientos productivos mejorados
# de beneficiarios capacitados / # de beneficiarios inscritos</t>
  </si>
  <si>
    <t>Artesanos preparados para el procesamiento técnico óptimo de las materias primas y la aplicación adecuada de técnicas en la producción con incidencia en el incremento de la calidad del producto resultante, en el mejoramiento de las condiciones productivas y en la optimización de recursos.</t>
  </si>
  <si>
    <t>Honorarios del asesor para el acompañamiento de las auditorías</t>
  </si>
  <si>
    <t>2.5.2</t>
  </si>
  <si>
    <t>2.5.3</t>
  </si>
  <si>
    <t>Total costos</t>
  </si>
  <si>
    <t>Coordinación (10.5%)</t>
  </si>
  <si>
    <t>Presupuesto Artesanías</t>
  </si>
  <si>
    <t>2. Nombre del proyecto: Gestión de Norma Técnica Ambiental para la artesanía bajo el Sello Ambiental Colombiano</t>
  </si>
  <si>
    <t>4. Nombre del director del proyecto: Aser Vega Camargo</t>
  </si>
  <si>
    <t>Asesoría para normalización y certificación ambiental de productos artesanales con el Sello Ambiental Colombiano</t>
  </si>
  <si>
    <t xml:space="preserve">Asesoría para desarrollo de Norma Técnica Ambiental para una categoría de producto artesanal. </t>
  </si>
  <si>
    <t>Nº de propuestas y consultas interinstitucionales e intersectoriales realizados</t>
  </si>
  <si>
    <t>Actas de reunión</t>
  </si>
  <si>
    <t>Interés institucional y políticas favorables a la gestión de la NTC o NTS para la artesanía</t>
  </si>
  <si>
    <t>Categoría de productos preseleccionada, para validación social y comercial</t>
  </si>
  <si>
    <t>No de participantes en el taller/No. de invitados al taller
Un (1) acuerdo alcanzado con solicitantes del SAC</t>
  </si>
  <si>
    <t>Acta de consulta
Acta de acuerdo</t>
  </si>
  <si>
    <t xml:space="preserve">Disposición de la comunidad, organización o comercializador por acceder a la certificación ambiental. </t>
  </si>
  <si>
    <t>Componente: 3 Mejoramiento Tecnológico</t>
  </si>
  <si>
    <t>Componente 4:
Gestión para la producción</t>
  </si>
  <si>
    <t>TOTAL COMPONENTE  4</t>
  </si>
  <si>
    <t>TOTAL COMPONENTE  5</t>
  </si>
  <si>
    <t>Honorarios de Asesor (Perfil: Ingeniero industrial, o diseñador experto) Aproximadamente 8 horas por taller, para 25 talleres productivos en el mismo oficio</t>
  </si>
  <si>
    <t>Materiales para la capacitación: materia prima e insumos</t>
  </si>
  <si>
    <t>Honorarios de Asesor (Perfil: maestro artesano, Diseñador u otros profesional con experiencia en el tema de atención). El tiempo varía según los contenidos a aplicar.</t>
  </si>
  <si>
    <t>Honorarios del asesor (Ingeniero Industrial, Diseñador experto en el tema)
Eventualmente puede incluir maestros artesanos o artesanos cualificados con conocimiento preciso de la técnica</t>
  </si>
  <si>
    <t>No.</t>
  </si>
  <si>
    <t>5. CÓD. ACT.</t>
  </si>
  <si>
    <t>6. NOMBRE  DE  LA  ACTIVIDAD</t>
  </si>
  <si>
    <t>Indicador</t>
  </si>
  <si>
    <t>Medios de verificación</t>
  </si>
  <si>
    <t>Supuestos /                 requisitos</t>
  </si>
  <si>
    <t>Resultado</t>
  </si>
  <si>
    <t>MARCO LÓGICO</t>
  </si>
  <si>
    <t>3. Operador: Artesanías de Colombia</t>
  </si>
  <si>
    <t>Subtotal componente 3</t>
  </si>
  <si>
    <t>Notas</t>
  </si>
  <si>
    <t>Actores de la cadena informados sobre los beneficios, responsabilidades e implicación de contar con una certificación ambiental.</t>
  </si>
  <si>
    <t>Un (1) Informe económico, comercial, social, legal y ambiental sobre el oficio y los productores vinculados</t>
  </si>
  <si>
    <t>Documento de informe</t>
  </si>
  <si>
    <t>Información disponible y accesible sobre la categoría de producto.</t>
  </si>
  <si>
    <t>Matriz de solicitud de categoría de producto.</t>
  </si>
  <si>
    <t>Una (1) relación de políticas, programas, incentivos y proyectos del Gob. Nac. que orienten y estimulen la producción sostenible y el comercio justo</t>
  </si>
  <si>
    <t>Informe escrito.</t>
  </si>
  <si>
    <t>Hay políticas ambientales que promuevan el aprovechamiento de las materias primas utilizadas en el producto.</t>
  </si>
  <si>
    <t>Los actores de la cadena conocen legislación ambiental pertinente.</t>
  </si>
  <si>
    <t>Un (1) informe sobre el comportamiento tradicional del producto en el mercado.</t>
  </si>
  <si>
    <t>Documento de diagnóstico comercial del producto.</t>
  </si>
  <si>
    <t>Información comercial disponible en asociaciones de artesanos, Proexport, AdC, C. Cio, exportadores.</t>
  </si>
  <si>
    <t>Actores de la cadena informados sobre el potencial comercial del producto.</t>
  </si>
  <si>
    <t>Un (1) informe de impactos ambientales en suelo, agua o aire de cada proceso y subproceso de la cadena.</t>
  </si>
  <si>
    <t>Informe escrito y material audiovisual.</t>
  </si>
  <si>
    <t>Acceso a los sitios de recolección y producción.</t>
  </si>
  <si>
    <t>Actores informados sobre la situación ambiental de la cadena productiva.</t>
  </si>
  <si>
    <t>Un (1) informe de análisis registrando información sobre el comportamiento ambiental del producto.</t>
  </si>
  <si>
    <t>Existen estudios científicos o técnicos sobre las materias primas utilizadas y el desempeño del producto.</t>
  </si>
  <si>
    <t>Una (1) matriz evaluada por ICONTEC y MAVDT</t>
  </si>
  <si>
    <t>Documento con matriz de solicitud de categoría de producto.</t>
  </si>
  <si>
    <t>Existe información técnica, ambiental o comercial de la categoría de producto.</t>
  </si>
  <si>
    <t>Información solicitante disponible para elaborar anteproyecto.</t>
  </si>
  <si>
    <t>1.3.6</t>
  </si>
  <si>
    <t>Un (1) documento borrador de norma para corrección, revisión y validación por el Comité Técnico de Normalización.</t>
  </si>
  <si>
    <t>Documento de Anteproyecto de Norma Técnica Colombiana o Sectorial para la categoría de producto seleccionada.</t>
  </si>
  <si>
    <t>Disposición de entidades, organizaciones y agentes de la cadena productiva a participar e el  Cté. Técnico de Normalización.</t>
  </si>
  <si>
    <t>Anteproyecto de NTC o NTS para la categoría.</t>
  </si>
  <si>
    <t>1.3.7</t>
  </si>
  <si>
    <t>Una (1) base de datos del Cté. y tema aprobado 
Un (1) Anteproyecto de NTC o NTS aprobado</t>
  </si>
  <si>
    <t>Versiones corregidas del anteproyecto de norma.                   
Actas de reunión del Comité.</t>
  </si>
  <si>
    <t>Disponibilidad de participar de partes interesadas.</t>
  </si>
  <si>
    <t>NTC o NTS para la categoría de producto seleccionada.</t>
  </si>
  <si>
    <t>1.3.8</t>
  </si>
  <si>
    <t>Una (1) Norma ajustada</t>
  </si>
  <si>
    <t>Documento de NTC o NTS son ajustes.</t>
  </si>
  <si>
    <t>NTC o NTS perfeccionada técnica y en su contenido.</t>
  </si>
  <si>
    <t>Información disponible para mejorar la NTC.</t>
  </si>
  <si>
    <t>Una (1) NTC o NTS aprobada y publicada</t>
  </si>
  <si>
    <t>Actas de Consejo Técnico y Directivo y de Unid. Sect. De Normal. 
Versiones aprobadas de NTC o NTS.</t>
  </si>
  <si>
    <t>Disponibilidad de entidades involucradas y agentes a participar</t>
  </si>
  <si>
    <t>Una (1) aprobación del proyecto de norma.</t>
  </si>
  <si>
    <t>Actas de reunión del Cté.</t>
  </si>
  <si>
    <t>Acuerdo del Cté. Sobre requerimientos ambientales.</t>
  </si>
  <si>
    <t>Proyecto de NTC o NTS lista para consulta pública.</t>
  </si>
  <si>
    <t>Documento disponible para consulta durante 3 meses.</t>
  </si>
  <si>
    <t>Página Web ICONTEC, notificación de disponibilidad del documento.</t>
  </si>
  <si>
    <t xml:space="preserve">Existen aportes válidos para correcciones a la norma.
</t>
  </si>
  <si>
    <t>1.4.3</t>
  </si>
  <si>
    <t xml:space="preserve">Norma aprobada para envío a Consejo Técnico. </t>
  </si>
  <si>
    <t xml:space="preserve">Actas de reuniones de Cté. </t>
  </si>
  <si>
    <t>Norma aprobada para envío a Consejo Técnico.</t>
  </si>
  <si>
    <t>1.4.4</t>
  </si>
  <si>
    <t>Documento impreso de norma.</t>
  </si>
  <si>
    <t>Norma Técnica Colombiana o Sectorial.</t>
  </si>
  <si>
    <t>…</t>
  </si>
  <si>
    <t>Norma Técnica Colombiana o Sectorial de la categoría de producto seleccionada corregida.</t>
  </si>
  <si>
    <t>1.4.5</t>
  </si>
  <si>
    <t>NTC o NTS aprobada.</t>
  </si>
  <si>
    <t>Informe técnico del documento, Actas de Consejos Técnico y Directivo de ICONTEC</t>
  </si>
  <si>
    <t>La norma será aprobada por los Consejos Técnico y Directivos del ICONTEC.</t>
  </si>
  <si>
    <t>Norma final aprobada y publicada.</t>
  </si>
  <si>
    <t>No. De publicaciones relativas a la norma
No de participantes en el taller/No. de invitados al taller</t>
  </si>
  <si>
    <t>Listas de asistencia      documentos impresos      
Pagina Web (SIART, ICONTEC y MAVDT)</t>
  </si>
  <si>
    <t>Interés de los actores de la cadena por participar en los talleres de divulgación e ingresar a las páginas de INTERNET para conocer los requerimientos de la norma.</t>
  </si>
  <si>
    <t>Actores informados sobre requerimientos ambientales de la norma.
Plegable informativo de la norma (1000 ejemplares)
Dos (2) artículos en Internet o medios impresos.</t>
  </si>
  <si>
    <t>Un (1) informe de diagnóstico de procesos productivos y de comercialización de artesanías de la organización solicitante.</t>
  </si>
  <si>
    <t>Informe escrito y audiovisual.</t>
  </si>
  <si>
    <t>Acceso a unidades productivas y sitios a diagnosticar.</t>
  </si>
  <si>
    <t xml:space="preserve">Reconocimiento del estado actual de los procesos productivos de la organización solicitante. </t>
  </si>
  <si>
    <t>Una (1) propuesta de gestión ambiental para la organización.</t>
  </si>
  <si>
    <t>Documento de la propuesta.</t>
  </si>
  <si>
    <t xml:space="preserve">Disposición de la organización por apropiar los requerimientos técnicos.  </t>
  </si>
  <si>
    <t>Propuesta de Gestión Ambiental apropiada para la organización.</t>
  </si>
  <si>
    <t>No. Y tipos de cambios implementados en el sistema productivo/No. Y tipo de cambios propuestos.</t>
  </si>
  <si>
    <t>Observación y registro audiovisual.</t>
  </si>
  <si>
    <t>Disposición de empresas a cambios organizacionales: reconversión tecnológica, PML, diseño, crédito ad hoc.</t>
  </si>
  <si>
    <t>Propuesta de Gestión Ambiental implementada</t>
  </si>
  <si>
    <t>Un (1) contrato con la certificadora. Una (1) propuesta comercial. Un (1) plan de auditoria. Un (1) informe de auditoria. Un (1) SAC otorgado.</t>
  </si>
  <si>
    <t>Derechos de uso del sello</t>
  </si>
  <si>
    <t>Existencia de entidades certificadoras acreditadas o autorizadas.</t>
  </si>
  <si>
    <t>Productos artesanales certificados.</t>
  </si>
  <si>
    <t xml:space="preserve">Acciones correctivas de las no conformidades. Certificado del SAC. </t>
  </si>
  <si>
    <t>Planes de auditoria
Informe auditoria</t>
  </si>
  <si>
    <t>Interés en implementar las acciones por parte de la organización.</t>
  </si>
  <si>
    <t>Producto certificado con el SAC.</t>
  </si>
  <si>
    <t>9. Observaciones</t>
  </si>
  <si>
    <t>10. Fecha de Presentación</t>
  </si>
  <si>
    <t>Honorarios del asesor (Ingeniero industrial, Diseñador experto en el oficio)</t>
  </si>
  <si>
    <t>Honorarios de asesor (Ingeniero industrial, Diseñador experto en el oficio)</t>
  </si>
  <si>
    <t>Honorarios de asesor (Perfil Ingeniero Industrial o diseñador industrial con experiencia en el tema) Identificación de propuestas</t>
  </si>
  <si>
    <t>Honorarios de asesor (Perfil Ingeniero Industrial o diseñador industrial con experiencia en el tema) diseño y desarrollo de propuestas</t>
  </si>
  <si>
    <t xml:space="preserve">Honorarios de asesor (Perfil Ingeniero Industrial o diseñador industrial con experiencia en el tema) </t>
  </si>
  <si>
    <t>Materiales y servicios para realización de ajustes a la tecnológica desarrollada. Depende de las necesidades identificadas y de la tecnología a implementar.</t>
  </si>
  <si>
    <t>Gastos generales de adecuación (cubiertas, tomas, conecciones, pisos) de infraestructura de destino. Sujeta a determinación de las condiciones de destino</t>
  </si>
  <si>
    <t>Gastos de permanencia</t>
  </si>
  <si>
    <t>Materiales</t>
  </si>
  <si>
    <t xml:space="preserve">TOTAL COMPONENTE  3 </t>
  </si>
  <si>
    <t>Talleres artesanales produciendo los productos desarrollados, costeados adecuadamente y con secuencia productiva definida</t>
  </si>
  <si>
    <t>Materiales de apoyo: fichas técnicas de producto</t>
  </si>
  <si>
    <t>Honorarios de Asesor (Perfil: maestro artesano, Diseñador u otro profesional con experiencia en el tema de atención). El tiempo varía según el número y tipo de productos a implementar en la producción. Se plantea un tiempo mínimo por producto de 20 horas</t>
  </si>
  <si>
    <t>Propósito</t>
  </si>
  <si>
    <t>NA
La duración del proyecto</t>
  </si>
  <si>
    <t>Informe de caracterización del sistema productivo</t>
  </si>
  <si>
    <t>Disponibilidad de los actores de la cadena</t>
  </si>
  <si>
    <t>Todas</t>
  </si>
  <si>
    <t>Coordinación</t>
  </si>
  <si>
    <t>Total</t>
  </si>
  <si>
    <t>Artesanías de Colombia S.A.</t>
  </si>
  <si>
    <t>Taller / Actividad</t>
  </si>
  <si>
    <t>Lugar</t>
  </si>
  <si>
    <t>Destino Avión</t>
  </si>
  <si>
    <t>Taller y Lugar</t>
  </si>
  <si>
    <t>Honorarios del asesor para consulta previa con comunidades</t>
  </si>
  <si>
    <t>técnica de armado a joyeros de</t>
  </si>
  <si>
    <t>Quinchía</t>
  </si>
  <si>
    <t>Manizales</t>
  </si>
  <si>
    <t>Listas de asistencia.
Registro fotográfico
Contenidos desarrollados
Evaluación de satisfacción de beneficiarios</t>
  </si>
  <si>
    <t># beneficiarios atendidos / # beneficiarios programados
# contenidos impartidos / contenidos programados</t>
  </si>
  <si>
    <t xml:space="preserve"># beneficiarios atendidos / # beneficiarios programados
# contenidos impartidos / contenidos programados
</t>
  </si>
  <si>
    <t xml:space="preserve">Artesanos concientizados y con bases para implementar y aplicar mejoras en su taller relacionadas con la salud ocupacional y la seguridad industrial
</t>
  </si>
  <si>
    <t xml:space="preserve">Artesanos con criterios claros sobre los factores que inciden en la calidad de sus productos y la implementación mecanismos para establecer el control de calidad.
</t>
  </si>
  <si>
    <t>Talleres en funcionamiento y disposición de los artesanos, infraestructura básica.
Existe una caracterización sobre el proceso productivo artesanal en los oficios atendidos, con base en la cual se adecuan los contenidos.</t>
  </si>
  <si>
    <t>Talleres en funcionamiento
Disposición de los artesanos a asistir
Posibilidad de visita a talleres para efectuar demostración práctica
Existe una caracterización sobre el proceso productivo artesanal en los oficios atendidos, con base en la cual se adecuan los contenidos.</t>
  </si>
  <si>
    <t># procesos ajustados / # procesos identificados por mejorar
Comparativo en tiempos y movimientos (actuales vr propuestos)
Incremento en la eficiencia: Volumen, calidad y tiempo
# beneficiarios capacitados en el uso de las nuevas tecnologías / Total de beneficiarios
# empresas que adoptan nuevas practicas / empresas totales proyectadas.</t>
  </si>
  <si>
    <t>Listado de asistencia
Registro fotográfico
Acta de entrega
Matrices o tablas de control para medición de mejoras
Taller artesanal mejorado tecnológicamente
Cartas de Compromiso de los beneficiarios
Actas de entrega de dotación para seguridad industrial
Contenidos desarrollados
Evaluación de satisfacción de beneficiarios
Planillas de producción</t>
  </si>
  <si>
    <t xml:space="preserve">subtotal del componente 2 </t>
  </si>
  <si>
    <t>Componente 3: Formación  en oficios y técnicas artesanales</t>
  </si>
  <si>
    <t>Listas de  asistencia.
Registro fotográfico.
Resultados de la evaluación del instructor realizada por los beneficiarios</t>
  </si>
  <si>
    <r>
      <t>Actividad 3.1.</t>
    </r>
    <r>
      <rPr>
        <sz val="8"/>
        <rFont val="Times New Roman"/>
        <family val="1"/>
      </rPr>
      <t xml:space="preserve"> 
Asesoría para levantamiento de Linea de base o caracterización del taller y del sistema productivo. 
Identificación de cuellos de botella en la producción y propuesta de mejoramiento tecnológico</t>
    </r>
  </si>
  <si>
    <r>
      <t>Actividad 3.2</t>
    </r>
    <r>
      <rPr>
        <sz val="8"/>
        <rFont val="Times New Roman"/>
        <family val="1"/>
      </rPr>
      <t>. 
Asesoría para la identificación de sistemas  tecnológicos limpios y eficientes, que responda a las necesidades identificadas en el estudio preliminar, o en el mapa de necesidades</t>
    </r>
  </si>
  <si>
    <r>
      <t>Actividad 3.3</t>
    </r>
    <r>
      <rPr>
        <sz val="8"/>
        <rFont val="Times New Roman"/>
        <family val="1"/>
      </rPr>
      <t>. 
Asistencia técnica para el diseño y  desarrollo o adecuación de sistemas  tecnológicos limpios y eficientes, que respondan a las necesidades identificadas en el estudio preliminar, o en el mapa de necesidades. Incluye pruebas preliminares.
Sujeta al oficio artesanal y a la complejidad de la tecnología que se requiera</t>
    </r>
  </si>
  <si>
    <r>
      <t xml:space="preserve">Actividad 3.6 </t>
    </r>
    <r>
      <rPr>
        <sz val="8"/>
        <rFont val="Times New Roman"/>
        <family val="1"/>
      </rPr>
      <t xml:space="preserve">
Seguimiento y evaluación de la implementación de mejoramiento tecnológico en las unidades productivas beneficiarias</t>
    </r>
  </si>
  <si>
    <r>
      <t xml:space="preserve">Actividad 5.1. </t>
    </r>
    <r>
      <rPr>
        <sz val="8"/>
        <rFont val="Times New Roman"/>
        <family val="1"/>
      </rPr>
      <t xml:space="preserve">
Curso Taller o capacitación técnica para cualificar el procesamiento de la materia prima para la producción, o cualificar técnicamente aspectos relacionados con el proceso productivo hasta los acabados y terminación del producto
</t>
    </r>
  </si>
  <si>
    <r>
      <t xml:space="preserve">Actividad 6.1. </t>
    </r>
    <r>
      <rPr>
        <sz val="8"/>
        <rFont val="Times New Roman"/>
        <family val="1"/>
      </rPr>
      <t xml:space="preserve">
Curso Taller en TICs y su utilidad práctica para la gestión productiva y comercial del producto artesanal </t>
    </r>
  </si>
  <si>
    <r>
      <t xml:space="preserve">Componente 1:
</t>
    </r>
    <r>
      <rPr>
        <sz val="8"/>
        <rFont val="Times New Roman"/>
        <family val="1"/>
      </rPr>
      <t>Materias primas y Norma ambiental
(ver Hojas de ML Manejo Sostenible y ML Norma Ambiental)</t>
    </r>
  </si>
  <si>
    <r>
      <t>Actividad 2.1.
Asistencia técnica para la mejora o Normalización de procesos productivos, completos o por fases</t>
    </r>
    <r>
      <rPr>
        <sz val="8"/>
        <rFont val="Times New Roman"/>
        <family val="1"/>
      </rPr>
      <t>. 
-Manejo de materias primas (puede tratar sobre uno o más aspectos relacionados con extracción, inmunizado, almacenamiento, selección de material, ripiado, secado)
- Proceso productivo para la elaboración del producto
- Acabados.
Sujeta a oficios, técnicas y materias primas</t>
    </r>
  </si>
  <si>
    <r>
      <t xml:space="preserve">Actividad 2.2. </t>
    </r>
    <r>
      <rPr>
        <sz val="8"/>
        <color indexed="8"/>
        <rFont val="Times New Roman"/>
        <family val="1"/>
      </rPr>
      <t xml:space="preserve">
Seminario taller sobre Seguridad laboral y/o industrial, de acuerdo con el oficio art</t>
    </r>
    <r>
      <rPr>
        <sz val="8"/>
        <rFont val="Times New Roman"/>
        <family val="1"/>
      </rPr>
      <t>esanal atendido.
Puede incluir visita al taller e indicaciones in situ sobre aspectos referidos al tema</t>
    </r>
  </si>
  <si>
    <r>
      <t xml:space="preserve">Actividad 2.3: </t>
    </r>
    <r>
      <rPr>
        <sz val="8"/>
        <color indexed="8"/>
        <rFont val="Times New Roman"/>
        <family val="1"/>
      </rPr>
      <t xml:space="preserve">
Seminario Aseguramiento de la calidad</t>
    </r>
  </si>
  <si>
    <r>
      <t xml:space="preserve">Actividad 2.4: </t>
    </r>
    <r>
      <rPr>
        <sz val="8"/>
        <color indexed="8"/>
        <rFont val="Times New Roman"/>
        <family val="1"/>
      </rPr>
      <t xml:space="preserve">
Asistencia técnica para la organización de los puestos y plantas de producción: Organización del tall</t>
    </r>
    <r>
      <rPr>
        <sz val="8"/>
        <rFont val="Times New Roman"/>
        <family val="1"/>
      </rPr>
      <t>er artesanal con base en los preceptos de seguridad industrial</t>
    </r>
  </si>
  <si>
    <r>
      <t xml:space="preserve">Actividad 3.4. </t>
    </r>
    <r>
      <rPr>
        <sz val="8"/>
        <rFont val="Times New Roman"/>
        <family val="1"/>
      </rPr>
      <t xml:space="preserve">
Asesoría para la adquisición y dotación tecnológica: Compra,  transporte y montaje de los equipos o herramientas en el taller artesanal.</t>
    </r>
  </si>
  <si>
    <r>
      <t xml:space="preserve">Actividad 3.5. </t>
    </r>
    <r>
      <rPr>
        <sz val="8"/>
        <rFont val="Times New Roman"/>
        <family val="1"/>
      </rPr>
      <t xml:space="preserve">
Asistencia técnica para la implementación  y uso de la tecnológia o mejoramiento técnico, teniendo en cuenta:  
Manual de uso
Mantenimiento productivo
Aplicación de un protocolo de validación del mejoramiento tecnológico.
sensibilización del beneficiario hacia la nueva tecnologia</t>
    </r>
  </si>
  <si>
    <r>
      <t>Actividad 4.1.</t>
    </r>
    <r>
      <rPr>
        <sz val="8"/>
        <rFont val="Times New Roman"/>
        <family val="1"/>
      </rPr>
      <t xml:space="preserve">
Asesoría para el diseño e implementación de un plan de producción. 
Definición de roles, interrelación de procesos y cadenas de trabajo, división del trabajo, tiempos y movimientos, en unidades productivas para optimizar la producción. </t>
    </r>
  </si>
  <si>
    <t>BENEFICIARIOS</t>
  </si>
  <si>
    <t>OTRAS</t>
  </si>
  <si>
    <t>MATRIZ MARCO LÓGICO</t>
  </si>
  <si>
    <t>BASE DE CÁLCULO</t>
  </si>
  <si>
    <t>Presupuesto (sumatoria de Base de Cálculo</t>
  </si>
  <si>
    <t xml:space="preserve"> </t>
  </si>
  <si>
    <t>Resultados</t>
  </si>
  <si>
    <t>Medios de Verificación</t>
  </si>
  <si>
    <t>Tiempo planeado</t>
  </si>
  <si>
    <t>Resumen Narrativo</t>
  </si>
  <si>
    <t>Asesoría de la producción piloto</t>
  </si>
  <si>
    <t>Asistencia técnica para la organización de los puestos y plantas de producción (distribución adecuada de espacios y disposición funcional de medios de producción - herramientas, mat. Primas.).</t>
  </si>
  <si>
    <t>Capacitación especifica en manejo y mantenimiento de equipos de acuerdo con las particularidades de cada oficio.</t>
  </si>
  <si>
    <t xml:space="preserve">Cualificación técnica del procesamiento de materia prima (determinado por la especificiadad del oficio)  </t>
  </si>
  <si>
    <t>Capacitación en técnicas de oficios artesanales (Determinado por la complejidad técnica del oficio y de los niveles de desempeño)</t>
  </si>
  <si>
    <t>Asesoría en cálculo de costos de producción</t>
  </si>
  <si>
    <t>2.8. BASE DE CÁLCULO DEL PRESUPUESTO</t>
  </si>
  <si>
    <t>1. Código del proyecto</t>
  </si>
  <si>
    <t>2. Nombre del proyecto</t>
  </si>
  <si>
    <t>Actividades Tecnologia y Producción</t>
  </si>
  <si>
    <t>3. Nombre de la empresa ejecutora</t>
  </si>
  <si>
    <t>Artesanias de Colombia S.A.</t>
  </si>
  <si>
    <t>4. Nombre del director del proyecto</t>
  </si>
  <si>
    <t>Manuel José Moreno Brociner - Subgerente de Desarrollo</t>
  </si>
  <si>
    <t>Línea No.</t>
  </si>
  <si>
    <t>5. Cód Act</t>
  </si>
  <si>
    <t>6. Descripción del recurso</t>
  </si>
  <si>
    <t>7. Unid</t>
  </si>
  <si>
    <t>8. Cant</t>
  </si>
  <si>
    <t>9. Valor Unitario</t>
  </si>
  <si>
    <t>10. Valor Total</t>
  </si>
  <si>
    <t>11. Rubro</t>
  </si>
  <si>
    <t>12. Fuente de Financiación</t>
  </si>
  <si>
    <t>13. Notas</t>
  </si>
  <si>
    <t>12.1 Financiador</t>
  </si>
  <si>
    <t>Entidad proponente</t>
  </si>
  <si>
    <t>12.2 Efectivo</t>
  </si>
  <si>
    <t>12.3 Especie</t>
  </si>
  <si>
    <t>L.</t>
  </si>
  <si>
    <t>Cod</t>
  </si>
  <si>
    <t>Descripción del recurso</t>
  </si>
  <si>
    <t>Unid</t>
  </si>
  <si>
    <t>Cant</t>
  </si>
  <si>
    <t>V. Unit</t>
  </si>
  <si>
    <t>V. Total</t>
  </si>
  <si>
    <t>Rubro</t>
  </si>
  <si>
    <t>Fomypime</t>
  </si>
  <si>
    <t>1.1</t>
  </si>
  <si>
    <t>DESARROLLO Y ADECUACIÓN TECNOLÓGICA</t>
  </si>
  <si>
    <t>1.1.1</t>
  </si>
  <si>
    <t>Análisis de tiempos y movimientos</t>
  </si>
  <si>
    <t>1.1.1.1</t>
  </si>
  <si>
    <r>
      <t>Generación de propuestas de mejoramiento ambiental de los procesos productivos: diseño de propuesta d</t>
    </r>
    <r>
      <rPr>
        <sz val="11"/>
        <color indexed="8"/>
        <rFont val="Calibri"/>
        <family val="2"/>
      </rPr>
      <t>e Gestión Ambiental apropiada para acceder al Sello: selección de proveedores, desarrollo de producto, manejo de residuos y posible financiación para implementar la propuesta.</t>
    </r>
  </si>
  <si>
    <r>
      <t>Seguimiento y evaluación en la i</t>
    </r>
    <r>
      <rPr>
        <sz val="11"/>
        <color theme="1"/>
        <rFont val="Calibri"/>
        <family val="2"/>
      </rPr>
      <t xml:space="preserve">mplementación de propuesta de mejoramiento: validación y ejecución de la Gestión Ambiental propuesta.           </t>
    </r>
  </si>
  <si>
    <t>Información y prácticas disponibles sobre otros usos del recurso.</t>
  </si>
  <si>
    <t>Un (1) informe Diagnóstico sobre saberes y usos tradicionales que soportan el uso cultural del recurso</t>
  </si>
  <si>
    <t>Documento del Diagnóstico con clasificación etnobotánica y registro fotográfico y audiovisual del uso de plantas</t>
  </si>
  <si>
    <t>Artes finales de la Cartilla de buenas prácticas</t>
  </si>
  <si>
    <t>Observación de Artes finales</t>
  </si>
  <si>
    <t>Borrador de Cartilla lista para revisión e impresión</t>
  </si>
  <si>
    <t>Observación de la Cartilla publicada</t>
  </si>
  <si>
    <t>Se dispone servicios de producción gráfica.</t>
  </si>
  <si>
    <t>Recolectores y artesanos cuentan con guías prácticas de manejo sostenible validadas por la CAR</t>
  </si>
  <si>
    <t>Un (1) Acta con registro de  resultados de  Consulta previa.                              Nº de participantes en la reunión / Nº. de invitados a la reunión.</t>
  </si>
  <si>
    <t xml:space="preserve">Documento de Acta de Consulta previa.                    Lista de asistencia </t>
  </si>
  <si>
    <t>Se identifican otros escenarios para el aprovechamiento sostenible de la especie, diferentes al artesanal, y de interés para las CAR, financiadores, entidades de apoyo, la industria.</t>
  </si>
  <si>
    <t>Se recogieron imágenes y se sistematizó  información sobre buenas prácticas de manejo de la especie. Se dispone de profesional experto en diseño gráfico.</t>
  </si>
  <si>
    <t xml:space="preserve">Recolectores y  artesanos que aplican buenas prácticas / Recolectores  y artesanos capacitados
</t>
  </si>
  <si>
    <t>Registros de talleres de capacitación y evaluación del nivel de aplicación de B.P.</t>
  </si>
  <si>
    <t xml:space="preserve">Informes de talleres de seguimiento.                    </t>
  </si>
  <si>
    <t>Identificación y selección de tecnología y proveedores. (Gestión de compra de medios mecánicos de producción)</t>
  </si>
  <si>
    <t>1.1.5.1</t>
  </si>
  <si>
    <t>Honorarios de asesor (ingeniero, diseñador)</t>
  </si>
  <si>
    <t>Hora</t>
  </si>
  <si>
    <t>1.1.5.2</t>
  </si>
  <si>
    <t>Gastos de desplazamientos locales para evaluación de condiciones funcionales de los equipos</t>
  </si>
  <si>
    <t>trayectos</t>
  </si>
  <si>
    <t>1.1.6</t>
  </si>
  <si>
    <t>Implementación de mejoramiento tecnológico de acuerdo con requerimientos identificados (desarrollo de equipos e instalación).</t>
  </si>
  <si>
    <t>1.1.6.1</t>
  </si>
  <si>
    <t xml:space="preserve">Honorarios de asesor </t>
  </si>
  <si>
    <t>hora</t>
  </si>
  <si>
    <t>1.1.6.2.</t>
  </si>
  <si>
    <t>Transporte aéreo (ida y vuelta) para realizar la implementeción de tecnología</t>
  </si>
  <si>
    <t>1.1.6.3.</t>
  </si>
  <si>
    <t>1.1.6.4.</t>
  </si>
  <si>
    <t>Transporte de carga o remesa (equipamento)</t>
  </si>
  <si>
    <t>1.1.6.5</t>
  </si>
  <si>
    <t>Compra de elementos tecnológicos en caso de que estos existan en el mercado, promediar por cada unidad atendida y de acuerdo con la tecnología requerida.</t>
  </si>
  <si>
    <t>1.1.7.</t>
  </si>
  <si>
    <t>1.1.7.1</t>
  </si>
  <si>
    <t>Honorarios de Asesor (Ingeniero Industrial, Mecánico - Diseñador) promedio</t>
  </si>
  <si>
    <t>1.1.7.2</t>
  </si>
  <si>
    <t>Material: Instructivos de funcionamiento y mantenimiento</t>
  </si>
  <si>
    <t>Unidades de producción</t>
  </si>
  <si>
    <t>1.1.7.3</t>
  </si>
  <si>
    <t>Transporte de carga (equipamento)</t>
  </si>
  <si>
    <t>trayecto</t>
  </si>
  <si>
    <t>1.1.7.4</t>
  </si>
  <si>
    <t>Gastos generales de adecuación (cubiertas, tomas, conecciones, pisos) de infraestructura de destino</t>
  </si>
  <si>
    <t>1.1.7.5</t>
  </si>
  <si>
    <t>Transporte aéreo (ida y vuelta)</t>
  </si>
  <si>
    <t>1.1.7.6</t>
  </si>
  <si>
    <t>1.1.7.7</t>
  </si>
  <si>
    <t>1.1.8</t>
  </si>
  <si>
    <t>1.1.8.1</t>
  </si>
  <si>
    <t>Honorarios de Asesor (Ingeniero Industrial, Mecánico - Diseñador) (por 1 unidad productiva piloto)</t>
  </si>
  <si>
    <t>1.1.8.2</t>
  </si>
  <si>
    <t>1.1.8.3</t>
  </si>
  <si>
    <t>1.1.8.4</t>
  </si>
  <si>
    <t>1.1.9</t>
  </si>
  <si>
    <t>1.1.9.1</t>
  </si>
  <si>
    <t>Honorarios de Asesor (Ingeniero Industrial, Mecánico - Diseñador)</t>
  </si>
  <si>
    <t>1.1.9.2</t>
  </si>
  <si>
    <t>1.1.9.3</t>
  </si>
  <si>
    <t>1.1.9.4</t>
  </si>
  <si>
    <t>TOTAL TEMA</t>
  </si>
  <si>
    <t>1.2</t>
  </si>
  <si>
    <t>ORGANIZACIÓN DE PROCESOS Y SISTEMAS PRODUCTIVOS</t>
  </si>
  <si>
    <t>1.2.1</t>
  </si>
  <si>
    <t xml:space="preserve">Asesoría en Seguridad laboral y/o industrial
Dotación de elementos de seguridad industrial </t>
  </si>
  <si>
    <t>1.2.1.1</t>
  </si>
  <si>
    <t>Honorarios del asesor (Ingeniero Industrial, Diseñador) (en promedio 4 horas por taller con base en 25 talleres)</t>
  </si>
  <si>
    <t>1.2.1.2</t>
  </si>
  <si>
    <t>Material: Memorias para cada uno de los participantes al seminario (fotocopias)</t>
  </si>
  <si>
    <t>1.2.1.3</t>
  </si>
  <si>
    <t>Material para realización sesión guiada</t>
  </si>
  <si>
    <t>1.2.1.4</t>
  </si>
  <si>
    <t>Elementos de seguridad industrial. Guantes, petos, tapabocas, gafas, señalización, extintor, tapa oidos, otros. (25 unidades productivas)</t>
  </si>
  <si>
    <t>1.2.1.5</t>
  </si>
  <si>
    <t>1.2.1.6</t>
  </si>
  <si>
    <t>1.2.1.7</t>
  </si>
  <si>
    <t xml:space="preserve">1.2.2 </t>
  </si>
  <si>
    <t>Seminario de Aseguramiento de la calidad</t>
  </si>
  <si>
    <t>1.2.2.1</t>
  </si>
  <si>
    <t>Honorarios del asesor (Ingeniero Industrial, Diseñador)</t>
  </si>
  <si>
    <t xml:space="preserve">1.2.2.2 </t>
  </si>
  <si>
    <t xml:space="preserve">1.2.2.3 </t>
  </si>
  <si>
    <t xml:space="preserve">1.2.2.4 </t>
  </si>
  <si>
    <t xml:space="preserve">1.2.2.5 </t>
  </si>
  <si>
    <t xml:space="preserve">1.2.2.6 </t>
  </si>
  <si>
    <t xml:space="preserve">1.2.2.7 </t>
  </si>
  <si>
    <t>Refrigerios (25 asistentes)</t>
  </si>
  <si>
    <t>persona</t>
  </si>
  <si>
    <t>1.2.3</t>
  </si>
  <si>
    <t>Asistencia técnica para el adecuado almacenamiento de materias primas</t>
  </si>
  <si>
    <t>1.2.3.1</t>
  </si>
  <si>
    <t>1.2.3.2</t>
  </si>
  <si>
    <t>1.2.3.3</t>
  </si>
  <si>
    <t>Materiales para almacenamiento de materias primas, bolsas, estantes y otros para una unidad productiva demostrativa</t>
  </si>
  <si>
    <t>1.2.3.4</t>
  </si>
  <si>
    <t>1.2.3.5</t>
  </si>
  <si>
    <t>1.2.3.6</t>
  </si>
  <si>
    <t>1.2.3.7</t>
  </si>
  <si>
    <t>1.3</t>
  </si>
  <si>
    <t>GESTIÓN DE LA PRODUCCIÓN</t>
  </si>
  <si>
    <t>1.3.1</t>
  </si>
  <si>
    <t xml:space="preserve">Asesoría para la definición de roles y cadenas de trabajo </t>
  </si>
  <si>
    <t>1.3.1.1</t>
  </si>
  <si>
    <t>Honorarios del asesor (Administrador, ingeniero industrial)</t>
  </si>
  <si>
    <t>1.3.1.2</t>
  </si>
  <si>
    <t># de recolectores, distribuidores y artesanos que aplican buenas prácticas de manejo / # de recolectores, distribuidores y artesanos vinculados a la cadena de producción</t>
  </si>
  <si>
    <t>Relación % entre  demanda actual del recurso natural para la artesanía / Oferta  actual localizada del recurso natural</t>
  </si>
  <si>
    <t xml:space="preserve">Documento de Informe sobre relación oferta- demanda del recurso
(cartografía, planos y mapas)
</t>
  </si>
  <si>
    <t>Acceso al POT y cartografía básica de la zona.
Acceso a las regiones.
Informes disponibles en entidades especializadas: ICA, CAR, Minambiente, Minagricultura.</t>
  </si>
  <si>
    <t># de Acuerdos establecidos / # y representatividad de  Actores del eslabón de proveeduría</t>
  </si>
  <si>
    <t>Actas de compromiso o acuerdos firmados.                               Registro de participantes en reuniones</t>
  </si>
  <si>
    <t>Supuestos</t>
  </si>
  <si>
    <t>Los actores de la cadena están interesados en mejorar sus relaciones contribuir a la  eficiencia y calidad de la artesanía regional</t>
  </si>
  <si>
    <t>Acuerdos entre actores de cadena que facilitan el acceso y conservación del recurso natural para la artesanía.</t>
  </si>
  <si>
    <t># de artesanos y recolectores asistentes / # de artesanos y recolectores convocados</t>
  </si>
  <si>
    <t>Informe de Asistencia técnica para obtención de permisos ambientales.                      Listado de asistencia.
Registro fotográfico.</t>
  </si>
  <si>
    <t>Recursos naturales y artesanías con posibilidad de ser comercializadas en el mercado nacional e internacional.</t>
  </si>
  <si>
    <t>Planilla de asistencia
Resultados de evaluación de satisfacción de beneficiarios.
Registro fotográfico
Producción piloto del nuevo producto</t>
  </si>
  <si>
    <t>Se tienen nuevos productos diseñados con su correspondiente ficha técnica
Artesanos en disposición de iniciar la producción de los nuevos diseños
Se dispone de un taller en condiciones técnicas apropiadas para la producción
Se dispone de materias primas para la producción</t>
  </si>
  <si>
    <t xml:space="preserve">1. El presupuesto de los diferentes componentes está contemplando sólo los costos FIJOS,  que incluyen: valor de acuerdo al número de horas, valor día (permanencia), trayecto aéreo y algunos valores globales. No incluye, costos de: transportes en la región, costos de materiales o equipos y herramientas, transporte de materiales o equipos y herramientas (los cuales también involucran pagos de seguros), pues son muy variables de región a región y de acuerdo a las necesidades de los oficios. Pero se contemplan como rubro. Estas variables se deben costear con el proceso de formulación de lo contrario genera sobre costos para unos proyectos o serían muy bajos para otros. </t>
  </si>
  <si>
    <t>Existe una caracterización del sistema productivo y sus impactos (ver actividad 4)
Aplicación de normatividad existente sobre vertimientos en agua, emisiones atmosféricas, disposición de residuos sólidos, salud ocupacional
Actividad a tener en cuenta en todos los proyectos</t>
  </si>
  <si>
    <t xml:space="preserve">Artesanos que conocen la normativa ambiental y están dispuestos a mejorar la eficiencia y sostenibilidad de sus talleres el sistema productivo de las materias primas </t>
  </si>
  <si>
    <t>Se cuenta con una caracterización del sistema productivo de un oficio artesanal,  con la problemática identificada para la extracción, acopio y preparación de la materia prima.
Se dispone de un plan de mejoramiento modelo para la estandarización de los procesos que incluye la extracción, acopio y preparación de la materia prima.
Se tiene identificado el tipo de tecnología que se requiere implementar 
vinculación de universidades regionales y entidades afines al proyecto (tesis, pasantías, otros)</t>
  </si>
  <si>
    <t>Se cuenta con el prototipo del equipo o herramienta desarrollado
se dispone de materia prima suficiente para realizar pruebas
se cuenta con recursos energéticos para su funcionamiento
La complejidad técnica de la innovación es fácilmente comprensible y manejable por los beneficiarios
se dispone de recursos para la realización de ajustes al prototipo
vinculación de universidades regionales y entidades afines al proyecto (tesis, pasantías)</t>
  </si>
  <si>
    <t>Se cuenta con una caracterización del sistema productivo del oficio artesanal, con la problemática identificada para el proceso de transformación de la materia prima y diseño del producto
Se dispone de un plan de mejoramiento modelo para la estandarización de los procesos que incluye la transformación de la materia prima y la elaboración del objeto
Se tiene identificado el tipo de tecnología que se requiere implementar 
vinculación de universidades regionales y entidades afines al proyecto (tesis, pasantías, otros)</t>
  </si>
  <si>
    <t xml:space="preserve">Tecnología desarrollada acorde con la propuesta del plan de mejoramiento, ajustada a los requerimientos del oficio y a las condiciones de la comunidad de destino, que generan durabilidad al producto, calidad, permitan incrementar volumen de producción, disminuyan contaminación (en agua, suelo y aire) con aprovechamiento óptimo del recurso y eviten desperdicio, disminuyen costos en la producción, integridad del usuario y del productor </t>
  </si>
  <si>
    <t>Se cuenta con el prototipo del equipo o herramienta desarrollado
Se dispone de materia prima suficiente para realizar pruebas
se cuenta con recursos energéticos para su funcionamiento
La complejidad técnica de la innovación es fácilmente comprensible y manejable por los beneficiarios
se dispone de recursos para la realización de ajustes al prototipo
vinculación de universidades regionales y entidades afines al proyecto (tesis, pasantías)</t>
  </si>
  <si>
    <t>Se cuenta con el espacio adecuado para la instalación de los equipos en los talleres
Se dispone de un plan de mejoramiento modelo 
Los equipos y herramientas responden a particularidades del proyecto, grupo beneficiario y condiciones de la zona de destino (fuentes energéticas, infraestructura locativa).
Varía según las características del oficio y el número de procesos productivos mejorados o innovados
Los artesanos están sensibilizados hacia el  cambio</t>
  </si>
  <si>
    <t>Equipos y herramientas apropiados a los requerimientos de mejora del proceso, acordes con la situación de la comunidad de destino, adquiridos y costos para su entrega a  beneficiarios</t>
  </si>
  <si>
    <t>Talleres en funcionamiento y disposición de los artesanos, infraestructura básica y capital de inversión
Los artesanos están sensibilizados hacia el cambio
Existe voluntad de las entidades gubernamentales y de la comunidad para implementar nueva tecnología
Se diseñan tablas y matrices para medir impactos (volumen, tiempos y movimientos, calidad)
Taller artesanal o unidad productiva caracterizada en cuanto a:
Equipos y herramientas
situación de la producción 
Puestos de trabajo
Mapa de necesidades y problemáticas que requieren mejoramiento tecnológico.
Varía según las características del oficio y el número de procesos productivos mejorados o innovados</t>
  </si>
  <si>
    <t xml:space="preserve">Motivación del beneficiario para la apropiación nueva tecnología con talleres más eficientes, organizados más competitivos por:
Mejoramiento de la calidad en el producto final
Disminución en tiempos de producción
Disminución en pérdidas de materia prima y producto
Puestos de trabajo ergonómicos
Disminución en riesgos de enfermedades laborales (por aspiración, contacto, posición, exposición al calor, otros) por la aplicación de normativa ambiental
Organigrama del flujo de producción
</t>
  </si>
  <si>
    <t>Documento registro de la actividad y contenidos desarrollados
Planilla de asistencia
Resultados de la evaluación de satisfacción de beneficiarios.
Material pedagógico sobre la técnica mejorada</t>
  </si>
  <si>
    <t xml:space="preserve">Actividad 1.13                                         Seguimiento y evaluación de la implementación y efectividad de las buenas prácticas. </t>
  </si>
  <si>
    <t>Componente 1:
Manejo sostenible de recursos naturales como materia prima en la artesanía</t>
  </si>
  <si>
    <t xml:space="preserve">Actividad 1.12                                        Asistencia técnica para iniciativas de repoblamiento de la especie: </t>
  </si>
  <si>
    <t>Hay entidades y organizaciones locales dispuestas a invertir en el repoblamiento: Secretaría de Agricultura, UMATAS, CAR, organizaciones campesinas o de artesanos.</t>
  </si>
  <si>
    <t>Actividad 1.11                                  Taller demostrativo de buenas prácticas  de manejo y transformación de materias primas:</t>
  </si>
  <si>
    <t>Determinado por la especificidad del oficio y del material. 
Se debe proyectar la duración, los materiales e insumos y la especialidad del asesor según la  materia prima a procesar, la técnica a mejorar y el oficio artesanal a atender  
Artesanos en disposición para aprender o cualificar el proceso o el dominio de la técnica
Se dispone de equipos, herramientas y el material necesario para las capacitaciones 
Su costo varía según el oficio.</t>
  </si>
  <si>
    <r>
      <t xml:space="preserve">13. Observaciones:      </t>
    </r>
    <r>
      <rPr>
        <sz val="12"/>
        <rFont val="Times New Roman"/>
        <family val="1"/>
      </rPr>
      <t>Documento en elaboración y estudio</t>
    </r>
  </si>
  <si>
    <t>Materiales para registro</t>
  </si>
  <si>
    <t>1.3.1.3</t>
  </si>
  <si>
    <t>1.3.1.4</t>
  </si>
  <si>
    <t>1.3.1.5</t>
  </si>
  <si>
    <t>1.3.2</t>
  </si>
  <si>
    <t>1.3.2.1</t>
  </si>
  <si>
    <t>Honorarios del asesor (ing ind. Diseñador) (de un producto)</t>
  </si>
  <si>
    <t>1.3.2.2</t>
  </si>
  <si>
    <t>1.3.2.3</t>
  </si>
  <si>
    <t>1.3.2.4</t>
  </si>
  <si>
    <t>1.3.2.5</t>
  </si>
  <si>
    <t>1.4</t>
  </si>
  <si>
    <t>CAPACITACIÓN EN OFICIOS Y TÉCNICAS</t>
  </si>
  <si>
    <t>1.4.1</t>
  </si>
  <si>
    <t>1.4.1.1</t>
  </si>
  <si>
    <t>Honorarios del asesor (Diseñador experto, biólogo, otro) puede modificarse de aceurdo con la complejidad técnica y los contenidos a desarrollar. Se plantea un tiempo promedio</t>
  </si>
  <si>
    <t>1.4.1.2</t>
  </si>
  <si>
    <t>Material: Memorias para cada participante (fotocopias)</t>
  </si>
  <si>
    <t>1.4.1.3</t>
  </si>
  <si>
    <t>1.4.1.4</t>
  </si>
  <si>
    <t>Insumos para la capacitación</t>
  </si>
  <si>
    <t>1.4.1.5</t>
  </si>
  <si>
    <t>1.4.1.6</t>
  </si>
  <si>
    <t>1.4.1.7</t>
  </si>
  <si>
    <t>1.4.2</t>
  </si>
  <si>
    <t>1.4.2.1</t>
  </si>
  <si>
    <t>Honorarios del asesor (Diseñador experto, artesano, instructor) puede modificarse de aceurdo con la complejidad técnica y los contenidos a desarrollar. Se plantea un tiempo promedio</t>
  </si>
  <si>
    <t>1.4.2.2</t>
  </si>
  <si>
    <t>1.4.2.3</t>
  </si>
  <si>
    <t>1.4.2.4</t>
  </si>
  <si>
    <t>1.4.2.5</t>
  </si>
  <si>
    <t>1.4.2.6</t>
  </si>
  <si>
    <t>1.4.2.7</t>
  </si>
  <si>
    <t>1.4.3.</t>
  </si>
  <si>
    <t>1.4.3.1</t>
  </si>
  <si>
    <t>Honorarios del asesor (administrador, diseñador, ingeniero insdustrial)</t>
  </si>
  <si>
    <t>1.4.3.2</t>
  </si>
  <si>
    <t>1.4.3.3</t>
  </si>
  <si>
    <t>Material para sesión guiada</t>
  </si>
  <si>
    <t>1.4.3.4</t>
  </si>
  <si>
    <t>1.4.3.5</t>
  </si>
  <si>
    <t>1.4.3.6</t>
  </si>
  <si>
    <t>Total Componente con tecno sencilla</t>
  </si>
  <si>
    <t>Total componente con tecno compleja</t>
  </si>
  <si>
    <t xml:space="preserve">13. Observaciones: </t>
  </si>
  <si>
    <t>14. Fecha de Presentación</t>
  </si>
  <si>
    <t xml:space="preserve">Firma del Director del Proyecto </t>
  </si>
  <si>
    <t xml:space="preserve">Los recolectores aplican las buenas prácticas recomendadas en los talleres </t>
  </si>
  <si>
    <t>Acuerdos entre actores de la cadena en funcionamiento y evaluación de efectividad de prácticas de manejo</t>
  </si>
  <si>
    <t>Componente 5: Formación  en oficios y técnicas artesanales</t>
  </si>
  <si>
    <t># de propuestas de repoblamiento identificadas.                     # de asesorías puntuales a los responsables del repoblamiento</t>
  </si>
  <si>
    <t>Documento con propuesta de plantación.</t>
  </si>
  <si>
    <t>Se cuenta con una iniciativa local de repoblamiento de la especie escasa que para implementar y ersoan local capacitado para ello.</t>
  </si>
  <si>
    <t>Honorarios del asesor para consulta previa con comunidades (profesional en ciencias naturales o sociales)</t>
  </si>
  <si>
    <r>
      <t xml:space="preserve">Honorarios del asesor para identificación de la oferta y demanda de materia prima para la producción artesanal (profesional en ciencias naturales). </t>
    </r>
    <r>
      <rPr>
        <sz val="12"/>
        <color indexed="10"/>
        <rFont val="Times New Roman"/>
        <family val="1"/>
      </rPr>
      <t xml:space="preserve">Para trabajar en municipio con un área de recolección entre 10.000 y 15.000 hectáreas </t>
    </r>
  </si>
  <si>
    <t>Honorarios del asesor para caracterización sistema productivo artesanal y su cadena de valor (profesional en ciencias naturales)</t>
  </si>
  <si>
    <t>1.6</t>
  </si>
  <si>
    <t>Honorarios del asesor para gestión de acuerdos entre actores de la cadena: (profesional local en ciencias naturales o sociales)</t>
  </si>
  <si>
    <t>1.7</t>
  </si>
  <si>
    <t>1.8</t>
  </si>
  <si>
    <t>Honorarios del Asistente técnico para la obtención de persmisos ambientales (profesional en ciencias naturales)</t>
  </si>
  <si>
    <t>1.9</t>
  </si>
  <si>
    <t>Honorarios del asesor en para elaborar Cartilla (profesional en diesño gráfico)</t>
  </si>
  <si>
    <t>1.10</t>
  </si>
  <si>
    <t>Costos produción cartilla (servcios de impresión litográfica)</t>
  </si>
  <si>
    <t>1.12</t>
  </si>
  <si>
    <t>1.11</t>
  </si>
  <si>
    <t>1.13</t>
  </si>
  <si>
    <t>Honorarios del Asistente técnico para estructurar iniciativas de repoblamiento  (profesional en ciencias naturales)</t>
  </si>
  <si>
    <t>2. Nombre del proyecto: Gestión ambiental en la artesanía: sostenibilidad del recurso natural y eficiencia productiva.</t>
  </si>
  <si>
    <t>4. Nombre de directores del proyecto: Aser Vega Camargo y María Gabriela Corradine Mora</t>
  </si>
  <si>
    <t>Total horas 13 actividades de manejo sostenible de materias primas</t>
  </si>
  <si>
    <r>
      <t>Actividad 2.2.</t>
    </r>
    <r>
      <rPr>
        <sz val="12"/>
        <color indexed="8"/>
        <rFont val="Times New Roman"/>
        <family val="1"/>
      </rPr>
      <t xml:space="preserve">
</t>
    </r>
    <r>
      <rPr>
        <b/>
        <sz val="12"/>
        <color indexed="8"/>
        <rFont val="Times New Roman"/>
        <family val="1"/>
      </rPr>
      <t xml:space="preserve">Asistencia técnica para definir buenas prácticas de producción más limpia en la artesanía:
</t>
    </r>
    <r>
      <rPr>
        <sz val="12"/>
        <color indexed="8"/>
        <rFont val="Times New Roman"/>
        <family val="1"/>
      </rPr>
      <t>Pruebas técnicas de evaluación de impactos.
Formulación de plan de mejoramiento tecnológico y/o reorganización del proceso, medición de tiempos y movimientos
- Proveeduría.
- Producción, acabados.
- Logística (almacenamiento, empaque, distribución)
- Comercialización
- Disposición final</t>
    </r>
  </si>
  <si>
    <t>Honorarios del Asistente técnico para investigación ecológica de la especie (profesional en ciencias naturales)</t>
  </si>
  <si>
    <t>Honorarios del Asesor para  diagnóstico etnobotánico de saberes y usos tradicionales del recurso (profesional en ciencias sociales)</t>
  </si>
  <si>
    <t>Material: carpetas y papelería</t>
  </si>
  <si>
    <t>Honorarios del Asistente técnico para elaboración del Protocolo y Cartilla de buenas prácticas (profesional de ciencias naturales)</t>
  </si>
  <si>
    <t>Material: papelería y refrigerios</t>
  </si>
  <si>
    <t>Material: papelería y refrigerios para talleres</t>
  </si>
  <si>
    <t>Honorarios del asesor para seguimiento y evaluación de la implementación y efectividad de las buenas prácticas (profesional o técnico local en ciencias naturales)</t>
  </si>
  <si>
    <r>
      <t xml:space="preserve">Actividad 1.1.                                      Consulta previa con comunidades:                                   </t>
    </r>
  </si>
  <si>
    <t>Honorarios de asesor (Perfil Ingeniero Industrial) Medición de 5 unidades de produción para establecer promedio. Aprox 1 taller por dia presencial y graficación por taller 1 día</t>
  </si>
  <si>
    <t>horas</t>
  </si>
  <si>
    <t>1.1.1.2</t>
  </si>
  <si>
    <t>Material: registro gráfico y fotográfico</t>
  </si>
  <si>
    <t>global</t>
  </si>
  <si>
    <t>1.1.1.3</t>
  </si>
  <si>
    <t xml:space="preserve">Transporte aéreo (ida y vuelta) </t>
  </si>
  <si>
    <t>Trayecto</t>
  </si>
  <si>
    <t>1.1.1.4</t>
  </si>
  <si>
    <t>Transporte terrestre (ida y vuelta)</t>
  </si>
  <si>
    <t>1.1.1.5</t>
  </si>
  <si>
    <t>Alojamiento y alimentación</t>
  </si>
  <si>
    <t>Día</t>
  </si>
  <si>
    <t>Subtotal</t>
  </si>
  <si>
    <t>1.1.2</t>
  </si>
  <si>
    <t>Implantación de sistema de control de la producción</t>
  </si>
  <si>
    <t>1.1.2.1</t>
  </si>
  <si>
    <t>Honorarios de asesor (Perfil Ingeniero Industrial) Medición de 25 unidades de produción. Promedio 4 horas por taller</t>
  </si>
  <si>
    <t>1.1.2.2</t>
  </si>
  <si>
    <t>Material: registro gráfico</t>
  </si>
  <si>
    <t>1.1.2.3</t>
  </si>
  <si>
    <t>1.1.2.4</t>
  </si>
  <si>
    <t>1.1.2.5</t>
  </si>
  <si>
    <t>1.1.3</t>
  </si>
  <si>
    <t>Investigación aplicada para la identificación de aspectos morfológicos y/o fisicoquímicos,  y sistemas óptimos para el tratamiento de las materias primas.</t>
  </si>
  <si>
    <t>1.1.3.1</t>
  </si>
  <si>
    <t xml:space="preserve">Honorarios de asesor (Ing Agrónomo, Biólogo, Ing. Químico, D Textil, Industrial) </t>
  </si>
  <si>
    <t>1.1.3.2</t>
  </si>
  <si>
    <t>Pruebas físico-quimicas de laboratorio.</t>
  </si>
  <si>
    <t>1.1.3.3</t>
  </si>
  <si>
    <t>Materiales e insumos para pruebas experimentales (Materias primas, químicos, etc.)</t>
  </si>
  <si>
    <t>1.1.3.4</t>
  </si>
  <si>
    <t>Costos de envíos de materiales</t>
  </si>
  <si>
    <t>1.1.3.5</t>
  </si>
  <si>
    <t>Materiales de informe</t>
  </si>
  <si>
    <t>1.1.4</t>
  </si>
  <si>
    <t xml:space="preserve">Investigación y desarrollo de sistemas  tecnológicos limpios y eficientes (resultado de la caracterización; Pruebas y ajustes).  </t>
  </si>
  <si>
    <t>1.1.4.1</t>
  </si>
  <si>
    <t>Alternativa sencilla</t>
  </si>
  <si>
    <t>1.1.4.1.1</t>
  </si>
  <si>
    <t>Honorarios de Investigador (Perfil: Ingenieros industrial, electromecánico, Diseñador Industrial)</t>
  </si>
  <si>
    <t>1.1.4.1.2</t>
  </si>
  <si>
    <t>Materiales y servicios para fabricación de prototipos para experimentación</t>
  </si>
  <si>
    <t>Global</t>
  </si>
  <si>
    <t>1.1.4.1.3</t>
  </si>
  <si>
    <t xml:space="preserve">Materiales e insumos para la realización de pruebas </t>
  </si>
  <si>
    <t>1.1.4.1.4</t>
  </si>
  <si>
    <t>Materiales y servicios para ealización de ajustes a la tecnológica desarrollada.</t>
  </si>
  <si>
    <t>1.1.4.1.5</t>
  </si>
  <si>
    <t>Fabricación de N ejemplares de la tecnología probada con destino a N Unidades de producción donde se implementarán</t>
  </si>
  <si>
    <t>Unidad</t>
  </si>
  <si>
    <t>1.1.4.2</t>
  </si>
  <si>
    <t>Alternativa compleja</t>
  </si>
  <si>
    <t>1.1.4.2.1</t>
  </si>
  <si>
    <t>Honorarios de Investigador (Perfil: Ingenieros industrial, electromecánico) Diseña, dirige  la fabricación y realiza pruebas</t>
  </si>
  <si>
    <t>1.1.4.2.2</t>
  </si>
  <si>
    <t>1.1.4.2.3</t>
  </si>
  <si>
    <t>1.1.4.2.4</t>
  </si>
  <si>
    <t>Materiales y servicios para realización de ajustes a la tecnológica desarrollada.</t>
  </si>
  <si>
    <t>1.1.4.2.5</t>
  </si>
  <si>
    <t>Transporte aéreo (ida y vuelta) para verificación de condiciones para implementeción de tecnología</t>
  </si>
  <si>
    <t>1.1.4.2.6</t>
  </si>
  <si>
    <t>Transporte terrestre (ida y vuelta) para verificación de condiciones para implementeción de tecnología</t>
  </si>
  <si>
    <t>1.1.4.2.7</t>
  </si>
  <si>
    <t xml:space="preserve">  </t>
  </si>
  <si>
    <t>1.1.4.2.8</t>
  </si>
  <si>
    <t>Fabricación de N ejemplares de la tecnología probada con destino a N Unidades de producción donde se implementarán. Sujeto a adecuación</t>
  </si>
  <si>
    <t>1.1.5</t>
  </si>
  <si>
    <t># de mipymes de artesanías que observan estándares ambientales,  participando en el mercado.</t>
  </si>
  <si>
    <t>Informes de participación de mipymes de artesanías en el mercado.</t>
  </si>
  <si>
    <t>Existe un mercado abierto donde las mipymes colombianas de artesanías pueden competir.</t>
  </si>
  <si>
    <t>Contribuir al mejoramiento de la competitividad de la producción artesanal, haciendo más eficientes sus procesos transformativos, en el marco del aprovechamiento sostenible del recurso natural utilizado como materia prima.</t>
  </si>
  <si>
    <t>Implementar en el sistema productivo artesanal una estrategia de Gestión Ambiental: Buenas Prácticas de manejo sostenible del recurso natural y Producción Más Limpia, PML, que aprovechen sosteniblemente el recurso natural, incrementen la producción y mejoren la calidad del  producto.</t>
  </si>
  <si>
    <t xml:space="preserve">Mipymes con procesos productivos mejorados ambiental y tecnológicamente
</t>
  </si>
  <si>
    <t>Documento que registra las buenas prácticas mediante 
observación.                       Imágenes de la situación de la población del recurso antes y después.</t>
  </si>
  <si>
    <t xml:space="preserve">Certificación de existencia de comunidades indígenas de Mininterior y acceso al lugar de aprovechamiento del recurso natural. 
Autoridades indígenas, Consejos comunitarios afrocolombianos y CAR comprenden y facilitan el proceso.
</t>
  </si>
  <si>
    <t>Se conoce la relación cualitativa y cuantitativa oferta-demanda del recurso natural, para proyectar una  producción que no afecte la capacidad de recuperación natural  del ecosistema</t>
  </si>
  <si>
    <t>Un (1) Protocolo y una (1) Cartilla elaborados.</t>
  </si>
  <si>
    <t>Una (1) Cartilla de buenas prácticas impresa disponible para recolectores y productores</t>
  </si>
  <si>
    <t>2. Para las diferentes actividades que a desarrollar, se está generando un listado estándar de materiales e insumos, lo que facilita los procesos de cotización y un paquete general a ofrecer. Ejemplo: Taller de Tintes: Taller de Tintes naturales, Taller de tintes para fibras celulósicas con colorantes directos, Taller de tintes para fibras celulósicas con colorantes reactivos, Taller de tintes para fibras proteicas o lana, Taller de tintes para fibras duras con colorantes dispersos.  Cada uno cuenta con una serie de insumos particulares, pero de acuerdo a la localidad varia y obviamente los costos son completamente diferentes.</t>
  </si>
  <si>
    <t>Las mipymes de artesanías registran factores de  productividad y sostenibilidad ambiental.</t>
  </si>
  <si>
    <t># de mipymes artesanales que involucran la gestión ambiental en su producción: buenas prácticas y PML.</t>
  </si>
  <si>
    <t>Documento de evaluación de la gestión ambiental en las  mipymes de artesanías.</t>
  </si>
  <si>
    <t xml:space="preserve">Interés de los jefes de mipymes para implementar las mejoras necesarias en sus talleres.
Existen oportunidades para competir en un mercado abierto.
</t>
  </si>
  <si>
    <t>Recolectores y artesanos implementando buenas prácticas de manejo sostenible de recursos naturales utilizados como materia prima en la artesanía.</t>
  </si>
  <si>
    <t>Representatividad de los participantes.                                  La comunidad tiene definidos procedimientos para consulta y concertación de proyectos</t>
  </si>
  <si>
    <t>La convención de CITES e información disponible sobre normativa vigente sobre aprovechamiento y exportación de materiales de origen natural (vegetal, mineral y animal)</t>
  </si>
  <si>
    <t>Observación de documentos.</t>
  </si>
  <si>
    <t>Estado actual de la población del recurso/ Estado inicial de la población del recurso.                  # recolectores y artesanos aplicando B.P. / # recolectores y artesanos capacitados en B.P.</t>
  </si>
  <si>
    <r>
      <t xml:space="preserve">Actividad  2.1
Taller de sensibilización sobre la producción más limpia en el sistema productivo artesanal:
</t>
    </r>
    <r>
      <rPr>
        <sz val="12"/>
        <color indexed="8"/>
        <rFont val="Times New Roman"/>
        <family val="1"/>
      </rPr>
      <t xml:space="preserve">Aplica a los eslabones de: </t>
    </r>
    <r>
      <rPr>
        <b/>
        <sz val="12"/>
        <color indexed="8"/>
        <rFont val="Times New Roman"/>
        <family val="1"/>
      </rPr>
      <t>Proveeduría</t>
    </r>
    <r>
      <rPr>
        <sz val="12"/>
        <color indexed="8"/>
        <rFont val="Times New Roman"/>
        <family val="1"/>
      </rPr>
      <t xml:space="preserve">: acopio, preparación, blanqueado, desengrasado; pastas cerámicas, esmaltes, engobes, tinturado, hilado, corte, selección, ripiado. 
</t>
    </r>
    <r>
      <rPr>
        <b/>
        <sz val="12"/>
        <color indexed="8"/>
        <rFont val="Times New Roman"/>
        <family val="1"/>
      </rPr>
      <t>Producción</t>
    </r>
    <r>
      <rPr>
        <sz val="12"/>
        <color indexed="8"/>
        <rFont val="Times New Roman"/>
        <family val="1"/>
      </rPr>
      <t>: horneado, esmaltado, acabados, disposición de residuos, emisiones ambientales, posturas ergonómicas.</t>
    </r>
    <r>
      <rPr>
        <b/>
        <sz val="12"/>
        <color indexed="8"/>
        <rFont val="Times New Roman"/>
        <family val="1"/>
      </rPr>
      <t xml:space="preserve">
Comercialización:</t>
    </r>
    <r>
      <rPr>
        <sz val="12"/>
        <color indexed="8"/>
        <rFont val="Times New Roman"/>
        <family val="1"/>
      </rPr>
      <t xml:space="preserve"> empaque.                       </t>
    </r>
    <r>
      <rPr>
        <b/>
        <sz val="12"/>
        <color indexed="8"/>
        <rFont val="Times New Roman"/>
        <family val="1"/>
      </rPr>
      <t xml:space="preserve">Consumo final: </t>
    </r>
    <r>
      <rPr>
        <sz val="12"/>
        <color indexed="8"/>
        <rFont val="Times New Roman"/>
        <family val="1"/>
      </rPr>
      <t xml:space="preserve">disposición final de residuos. </t>
    </r>
  </si>
  <si>
    <r>
      <t>Actividad 2.3</t>
    </r>
    <r>
      <rPr>
        <sz val="12"/>
        <color indexed="8"/>
        <rFont val="Times New Roman"/>
        <family val="1"/>
      </rPr>
      <t xml:space="preserve">. 
</t>
    </r>
    <r>
      <rPr>
        <b/>
        <sz val="12"/>
        <color indexed="8"/>
        <rFont val="Times New Roman"/>
        <family val="1"/>
      </rPr>
      <t>Asistencia técnica para el diseño y  desarrollo de equipos o herramientas requeridas para mejorar y optimizar la extracción, acopio y transporte de la materia prima</t>
    </r>
    <r>
      <rPr>
        <sz val="12"/>
        <color indexed="8"/>
        <rFont val="Times New Roman"/>
        <family val="1"/>
      </rPr>
      <t xml:space="preserve">
Diseño de herramientas o equipos
Fabricación de modelos o prototipos:
Para la extracción, secado (p.e. energía solar, hornos), puestos seguros para la recolección (p.e. enea sobre el agua)
</t>
    </r>
  </si>
  <si>
    <r>
      <t xml:space="preserve">Actividad 2.4. 
Pruebas técnicas y ajustes de equipos o herramientas desarrollados para mejorar y optimizar extracción, acopio y transporte de la materia prima
</t>
    </r>
    <r>
      <rPr>
        <sz val="12"/>
        <color indexed="8"/>
        <rFont val="Times New Roman"/>
        <family val="1"/>
      </rPr>
      <t>Se debe verificar eficiencia, capacidad, ergonomía, funcionamiento, consumo de energía, desgaste, etc.
Con base en las pruebas realizadas, que pueden ser in situ o en condiciones simuladas, se hacen los ajustes que se requieran y se documentan para su posterior producción, para las comunidades a las que aplique
Diseño de instructivo de operación y mantenimiento que acompaña al equipo o a las herramientas</t>
    </r>
  </si>
  <si>
    <r>
      <t>Actividad 2.5</t>
    </r>
    <r>
      <rPr>
        <sz val="12"/>
        <color indexed="8"/>
        <rFont val="Times New Roman"/>
        <family val="1"/>
      </rPr>
      <t xml:space="preserve">. 
</t>
    </r>
    <r>
      <rPr>
        <b/>
        <sz val="12"/>
        <color indexed="8"/>
        <rFont val="Times New Roman"/>
        <family val="1"/>
      </rPr>
      <t>Asistencia técnica para el diseño y  desarrollo de equipos o herramientas requeridas para mejorar y optimizar el proceso de transformación de la materia prima y diseño del producto</t>
    </r>
    <r>
      <rPr>
        <sz val="12"/>
        <color indexed="8"/>
        <rFont val="Times New Roman"/>
        <family val="1"/>
      </rPr>
      <t xml:space="preserve">
Diseño de herramientas o equipos
Para la transformación de la materia prima como: ripiado, secado, humectado, blanqueado, inmunizado, corte, ensamblaje,  mezcla, tamizado, pulverizado, tinturado, descortezado, deshebrado, otros.
Para la elaboración del objeto: incluye el diseño con todas las técnica que se apliquen para dar forma, acabado, calidad, funcionalidad, horneado, torneado, talla, esmaltado, decorado, otros
Fabricación de modelos o prototipos:</t>
    </r>
  </si>
  <si>
    <r>
      <t xml:space="preserve">Actividad 2.6. 
Pruebas técnicas y ajustes de equipos o herramientas desarrollados para mejorar y optimizar proceso de transformación de la materia prima y diseño del producto
</t>
    </r>
    <r>
      <rPr>
        <sz val="12"/>
        <color indexed="8"/>
        <rFont val="Times New Roman"/>
        <family val="1"/>
      </rPr>
      <t>Se debe verificar eficiencia, capacidad, ergonomía, funcionamiento, consumo de energía, desgaste, etc.
Con base en las pruebas realizadas, que pueden ser in situ o en condiciones simuladas, se hacen los ajustes que se requieran y se documentan para su posterior producción, para las comunidades a las que aplique
Diseño de instructivo de operación y mantenimiento que acompaña al equipo o a las herramientas</t>
    </r>
  </si>
  <si>
    <r>
      <t>Actividad 2.7</t>
    </r>
    <r>
      <rPr>
        <sz val="12"/>
        <color indexed="8"/>
        <rFont val="Times New Roman"/>
        <family val="1"/>
      </rPr>
      <t xml:space="preserve">. 
</t>
    </r>
    <r>
      <rPr>
        <b/>
        <sz val="12"/>
        <color indexed="8"/>
        <rFont val="Times New Roman"/>
        <family val="1"/>
      </rPr>
      <t>Asistencia técnica para el diseño y  desarrollo de  técnicas y sistemas eficientes y sostenibles ambientalmente requeridos para mejorar y optimizar la logística, comercialización y disposición final del producto</t>
    </r>
    <r>
      <rPr>
        <sz val="12"/>
        <color indexed="8"/>
        <rFont val="Times New Roman"/>
        <family val="1"/>
      </rPr>
      <t xml:space="preserve">
Diseño de técnicas y sistemas eficientes y sostenibles ambientalmente para almacenaje del producto en el taller, etiquetado adecuado del producto, empaque (con materiales, protección apropiada, arrumado), embalaje, transporte y disposición final.
Diseño, establecimiento y aplicación de la normativa ambiental y de calidad existente</t>
    </r>
  </si>
  <si>
    <r>
      <t xml:space="preserve">Actividad 2.8. </t>
    </r>
    <r>
      <rPr>
        <sz val="12"/>
        <color indexed="8"/>
        <rFont val="Times New Roman"/>
        <family val="1"/>
      </rPr>
      <t xml:space="preserve">
</t>
    </r>
    <r>
      <rPr>
        <b/>
        <sz val="12"/>
        <color indexed="8"/>
        <rFont val="Times New Roman"/>
        <family val="1"/>
      </rPr>
      <t>Asesoría para la adquisición de tecnología existente en el mercado</t>
    </r>
    <r>
      <rPr>
        <sz val="12"/>
        <color indexed="8"/>
        <rFont val="Times New Roman"/>
        <family val="1"/>
      </rPr>
      <t xml:space="preserve">
Identificación, cotización y compra</t>
    </r>
  </si>
  <si>
    <r>
      <t>Actividad 2.9: 
Asistencia técnica para la transferencia tecnológica según plan de mejoramiento</t>
    </r>
    <r>
      <rPr>
        <sz val="12"/>
        <color indexed="8"/>
        <rFont val="Times New Roman"/>
        <family val="1"/>
      </rPr>
      <t xml:space="preserve">
Organización  eficiente del taller en secuencia de procesos, definición de roles, interrelación de procesos y cadenas de trabajo, división del trabajo, tiempos y movimientos, planillas de control, mejoramiento de puestos de trabajo, seguridad industrial, salud ocupacional. 
Involucra el transporte, entrega, instalación e implementación  de los equipos o herramientas desarrollados o comprados, en el taller artesanal o comunidad de destino y la transferencia 
Entrega de instructivo de funcionamiento, manejo, mantenimiento.
Implantación de sistemas de control de la producción  con una producción piloto</t>
    </r>
  </si>
  <si>
    <r>
      <t>Actividad 2.10. 
Seminario taller Salud Ocupacional y Seguridad industrial</t>
    </r>
    <r>
      <rPr>
        <sz val="12"/>
        <color indexed="8"/>
        <rFont val="Times New Roman"/>
        <family val="1"/>
      </rPr>
      <t xml:space="preserve">
Acorde con el oficio artesanal atendido.
Incluye todo lo referente a posturas de trabajo, ergonomía en la producción, aspectos ambientales del taller, señalización. Puede incluir visita al taller e indicaciones in situ sobre aspectos referidos al tema</t>
    </r>
  </si>
  <si>
    <r>
      <t>Actividad 2.11: 
Seminario Aseguramiento de la calidad:</t>
    </r>
    <r>
      <rPr>
        <sz val="12"/>
        <color indexed="8"/>
        <rFont val="Times New Roman"/>
        <family val="1"/>
      </rPr>
      <t xml:space="preserve">
Relevancia de los factores que inciden en la obtención de productos con calidad, tales como
materias primas
manejo de insumos
sistemas de transformación
dominio adecuado de la técnica artesanal
acabados de productos
disposición de residuos</t>
    </r>
  </si>
  <si>
    <r>
      <t xml:space="preserve">Actividad 3.1. </t>
    </r>
    <r>
      <rPr>
        <sz val="12"/>
        <color indexed="8"/>
        <rFont val="Times New Roman"/>
        <family val="1"/>
      </rPr>
      <t xml:space="preserve">
</t>
    </r>
    <r>
      <rPr>
        <b/>
        <sz val="12"/>
        <color indexed="8"/>
        <rFont val="Times New Roman"/>
        <family val="1"/>
      </rPr>
      <t xml:space="preserve">Capacitación técnica para cualificar el procesamiento de la materia prima y las técnicas utilizadas en el proceso productivo y los acabados en la producción artesanal
Mediante </t>
    </r>
    <r>
      <rPr>
        <sz val="12"/>
        <color indexed="8"/>
        <rFont val="Times New Roman"/>
        <family val="1"/>
      </rPr>
      <t>curso taller se cualificará técnicamente a los artesanos de acuerdo con sus requerimientos o deficiencias identificadas en el desempeño de su oficio, con énfasis en la calidad, optimización de insumos, control de temperaturas, control de tiempos, entre otros, en aspectos relacionados con:
Procesos de preparación de la materia prima (selección o clasificación por calidades, el blanqueado, tinturado, preparación de las pastas, esmaltes, engobes, hilado, otros) 
Procesos de transformación y producción (horneado, esmaltado, acabados, plcasa, rollos, modelado, puntadas, remates, talla, torno, tejido, apliques, pulido, decoración, engobado, etc)
Los contenidos están sujetos a la especificidad de la técnica que se imparta</t>
    </r>
  </si>
  <si>
    <r>
      <t xml:space="preserve">Actividad 3.2. </t>
    </r>
    <r>
      <rPr>
        <sz val="12"/>
        <color indexed="8"/>
        <rFont val="Times New Roman"/>
        <family val="1"/>
      </rPr>
      <t xml:space="preserve">
</t>
    </r>
    <r>
      <rPr>
        <b/>
        <sz val="12"/>
        <color indexed="8"/>
        <rFont val="Times New Roman"/>
        <family val="1"/>
      </rPr>
      <t>Asistencia técnica para la elaboración de nuevos productos e incorporación al proceso productivo del taller</t>
    </r>
    <r>
      <rPr>
        <sz val="12"/>
        <color indexed="8"/>
        <rFont val="Times New Roman"/>
        <family val="1"/>
      </rPr>
      <t xml:space="preserve">
Con base en los desarrollo de nuevos productos, se orienta al artesano sobre el proceso que debe aplicar en su taller para la elaboración de la producción piloto. Proporcionando instrucciones precisas sobre especificaciones técnicas y formales del producto</t>
    </r>
  </si>
  <si>
    <t>Se conocen los actores de la cadena, sus interacciones y los flujos del sistema productivo, para la participación de todos los agentes en acciones de sostenibilidad.</t>
  </si>
  <si>
    <t>Los recolectores tienen interés en la conservación de los recursos que utilizan o que pueden afectar con su actividad.</t>
  </si>
  <si>
    <t xml:space="preserve">
# de productos incorporados a la producción del taller artesanal
# de artesanos asesorados en la producción de los nuevos diseños</t>
  </si>
  <si>
    <t>Plan de trabajo concertado con la comunidad beneficiaria del proyecto</t>
  </si>
  <si>
    <t>Informe de Caracterización de la especie</t>
  </si>
  <si>
    <r>
      <t xml:space="preserve">Asistencia técnica para la implementación de sistemas de tratamiento óptimo de las materias primas </t>
    </r>
    <r>
      <rPr>
        <b/>
        <sz val="8"/>
        <rFont val="Times New Roman"/>
        <family val="1"/>
      </rPr>
      <t xml:space="preserve"> </t>
    </r>
    <r>
      <rPr>
        <b/>
        <sz val="8"/>
        <color indexed="20"/>
        <rFont val="Times New Roman"/>
        <family val="1"/>
      </rPr>
      <t xml:space="preserve"> </t>
    </r>
  </si>
  <si>
    <r>
      <t xml:space="preserve">13. Observaciones:      </t>
    </r>
    <r>
      <rPr>
        <sz val="8"/>
        <rFont val="Times New Roman"/>
        <family val="1"/>
      </rPr>
      <t>Documento en elaboración y estudio</t>
    </r>
  </si>
  <si>
    <r>
      <t>Preselección y presentación de la categoría de producto:</t>
    </r>
    <r>
      <rPr>
        <sz val="8"/>
        <rFont val="Times New Roman"/>
        <family val="1"/>
      </rPr>
      <t xml:space="preserve"> el Comité Técnico del Proyecto Ambiental presenta y justifica la propuesta ante la Gerencia</t>
    </r>
  </si>
  <si>
    <r>
      <t xml:space="preserve">Acuerdo o Consulta previa con comunidad beneficiaria: </t>
    </r>
    <r>
      <rPr>
        <sz val="8"/>
        <rFont val="Times New Roman"/>
        <family val="1"/>
      </rPr>
      <t xml:space="preserve">fase de consulta y concertación del proyecto con cabildos indígenas, representantes de comunidades afrodescendientes, asociaciones de artesanos, artesanos independientes, comercializadores y recolectores  </t>
    </r>
  </si>
  <si>
    <r>
      <t xml:space="preserve">Estudio de factibilidad: </t>
    </r>
    <r>
      <rPr>
        <sz val="8"/>
        <rFont val="Times New Roman"/>
        <family val="1"/>
      </rPr>
      <t>revisión de información secundaria que soporte la necesidad  de que un producto artesanal pueda acceder a prácticas ambientales más sanas</t>
    </r>
  </si>
  <si>
    <r>
      <t xml:space="preserve">Identificación de programas e incentivos del Gobierno relacionados con la categoría de producto: </t>
    </r>
    <r>
      <rPr>
        <sz val="8"/>
        <rFont val="Times New Roman"/>
        <family val="1"/>
      </rPr>
      <t>revisión de información secundaria de legislación, programas o incentivos  aplicables al producto.</t>
    </r>
  </si>
  <si>
    <r>
      <t xml:space="preserve">Análisis de la participación de la categoría de producto en el mercado nacional o internacional: </t>
    </r>
    <r>
      <rPr>
        <sz val="8"/>
        <rFont val="Times New Roman"/>
        <family val="1"/>
      </rPr>
      <t>revisión de estudios de mercado, ventas, demanda y oferta.</t>
    </r>
  </si>
  <si>
    <r>
      <t xml:space="preserve">Identificación de impactos ambientales: </t>
    </r>
    <r>
      <rPr>
        <sz val="8"/>
        <rFont val="Times New Roman"/>
        <family val="1"/>
      </rPr>
      <t xml:space="preserve">diagnóstico de  procesos productivos con enfoque de Análisis de Ciclo de Vida (ACV) y reconocimiento de impactos ambientales </t>
    </r>
  </si>
  <si>
    <t>Análisis de información científica y técnica existente: revisión de investigaciones, informes, documentos sobre consideraciones ambientales y desempeño del producto.</t>
  </si>
  <si>
    <r>
      <t>Matriz de solicitud de categoría de producto: diligenciamiento de formato de ICONTEC y el MAVDT para soli</t>
    </r>
    <r>
      <rPr>
        <sz val="11"/>
        <color indexed="8"/>
        <rFont val="Calibri"/>
        <family val="2"/>
      </rPr>
      <t>citud formal de selección de categoría de producto.</t>
    </r>
  </si>
  <si>
    <r>
      <t>Elaboración de Anteproyecto de Norma Ambiental: redacción de documento borrador con requerimientos ambientales</t>
    </r>
    <r>
      <rPr>
        <sz val="11"/>
        <color indexed="8"/>
        <rFont val="Calibri"/>
        <family val="2"/>
      </rPr>
      <t xml:space="preserve"> y criterios cualitativos/cuantitativos verificables de prevención, mitigación y control.</t>
    </r>
  </si>
  <si>
    <r>
      <t xml:space="preserve">Conformación del grupo de trabajo especifico y aprobación del tema: </t>
    </r>
    <r>
      <rPr>
        <sz val="8"/>
        <rFont val="Times New Roman"/>
        <family val="1"/>
      </rPr>
      <t>organización dentro del Cté. Técnico de Normalización 219 Artesanías del Subcomité de aprobación para revisión y corrección del Anteproyecto de Norma. (ICONTEC-MAVDT)</t>
    </r>
  </si>
  <si>
    <r>
      <t>Ajustes de la NTC o NTS</t>
    </r>
    <r>
      <rPr>
        <sz val="8"/>
        <rFont val="Times New Roman"/>
        <family val="1"/>
      </rPr>
      <t>: talleres y recolección de información complementaria para ajustar la norma.</t>
    </r>
  </si>
  <si>
    <r>
      <rPr>
        <sz val="11"/>
        <color theme="1"/>
        <rFont val="Calibri"/>
        <family val="2"/>
      </rPr>
      <t>Normalización de la categoría de producto: gestión del Comité y de la Unidad Sectorial de Normalización (ICONTEC) para desarrollar y aprobar NTC o NTS</t>
    </r>
  </si>
  <si>
    <r>
      <t>Estudio en comité: evaluación y validación de requerimientos ambientales propuestos en el Anteproyecto de Norma.</t>
    </r>
  </si>
  <si>
    <r>
      <t>Consulta pública: publicación en</t>
    </r>
    <r>
      <rPr>
        <sz val="11"/>
        <color theme="1"/>
        <rFont val="Calibri"/>
        <family val="2"/>
      </rPr>
      <t xml:space="preserve"> Internet del proyecto de norma para evaluación por parte de otros agentes (3 meses)</t>
    </r>
  </si>
  <si>
    <t>Estudio en Comité (post consulta pública): análisis de comentarios recibidos, ajuste final de la Norma.</t>
  </si>
  <si>
    <r>
      <t>Corrección de estilo y diagramación de la norma: edición del texto de la norma, diagramación e im</t>
    </r>
    <r>
      <rPr>
        <sz val="11"/>
        <color theme="1"/>
        <rFont val="Calibri"/>
        <family val="2"/>
      </rPr>
      <t>presión del documento normativo.</t>
    </r>
  </si>
  <si>
    <r>
      <t>Aprobación de la Norma: estudio técnico y aprobación final de la norma por parte de Consejo directi</t>
    </r>
    <r>
      <rPr>
        <b/>
        <sz val="11"/>
        <color indexed="52"/>
        <rFont val="Calibri"/>
        <family val="2"/>
      </rPr>
      <t>vo del ICONTEC.</t>
    </r>
  </si>
  <si>
    <t>Divulgación de la norma: divulgación a público y beneficiarios de la norma (A cargo de ICONTEC)</t>
  </si>
  <si>
    <t xml:space="preserve">Análisis de producción, comercialización y sus impactos: diagnóstico de procesos productivos y servicios comerciales de las artesanías aspirantes a la certificación ambiental. </t>
  </si>
  <si>
    <t>Artesanos sensibilizados / Total de artesanos beneficiarios del proyecto</t>
  </si>
  <si>
    <t>Informe del taller. 
Listados de asistencia
Registro fotográfico</t>
  </si>
  <si>
    <t>Plan de mejoramiento modelo para la estandarizar procesos del sistema productivo artesanal, ajustado a estándares ambientales y de calidad nacionales
Tecnología identificada / Tecnología requerida</t>
  </si>
  <si>
    <t>Documentos con propuesta de Plan mejoramiento.                         Oferta tecnológica diseñada o disponible en el mercado.</t>
  </si>
  <si>
    <t xml:space="preserve">Se dispone de una caracterización del sistema productivo.
Se presenta facilidad en el acceso a información completa sobre la infraestructura del taller tipo a mejorar
Sujeto a adecuación dependiendo del oficio, técnica y materia prima a asesorar
Se ejecuta con un especialista que conoce las condiciones del oficio </t>
  </si>
  <si>
    <t>Documento de Informe con material audiovisual y muestras botánicas identificadas en herbario.</t>
  </si>
  <si>
    <t>La comunidad está dispuesta a compartir sus conocimientos tradicionales sobre la especie y sus usos.                Se obtienen permisos para colectar el material botánico.</t>
  </si>
  <si>
    <t>Especie caracterizada.</t>
  </si>
  <si>
    <t>Documento de Informe. Registro de reuniones con actores de la cadena</t>
  </si>
  <si>
    <r>
      <t xml:space="preserve">Contratación de empresa certificadora acreditada para otorgar el SAC: </t>
    </r>
    <r>
      <rPr>
        <sz val="8"/>
        <rFont val="Times New Roman"/>
        <family val="1"/>
      </rPr>
      <t>Incluye la organización del equipo auditor, los planes de auditorias, las auditorias y el estudio de aprobación.</t>
    </r>
  </si>
  <si>
    <r>
      <t>Acompañamiento técnico durante el proceso de certificación</t>
    </r>
    <r>
      <rPr>
        <b/>
        <sz val="8"/>
        <rFont val="Tahoma"/>
        <family val="0"/>
      </rPr>
      <t xml:space="preserve">: acompañamiento y asesoría al proceso de auditoria y otorgamiento del SAC, respecto a las practicas productivas artesanales. </t>
    </r>
  </si>
  <si>
    <t>Total componente tecnológico</t>
  </si>
  <si>
    <t>Componente 1: Materias primas y Norma ambiental
(ver Hojas de ML Manejo Sostenible y ML Norma Ambiental)</t>
  </si>
  <si>
    <t>Componente 4: Gestión para la producción</t>
  </si>
  <si>
    <r>
      <t xml:space="preserve">Actividad 5.2. </t>
    </r>
    <r>
      <rPr>
        <sz val="8"/>
        <rFont val="Times New Roman"/>
        <family val="1"/>
      </rPr>
      <t xml:space="preserve">
Asistencia técnica para la elaboración de nuevos productos e incorporación al proceso productivo del taller</t>
    </r>
  </si>
  <si>
    <t>Equipos y herramientas en condiciones de ser replicados e implementados en comunidad, con su respectivo instructivo de operación y mantenimiento</t>
  </si>
  <si>
    <t xml:space="preserve">Propuesta modelo para la implementación de técnicas y sistemas requeridas según estándares y modelos internacionales
</t>
  </si>
  <si>
    <t xml:space="preserve"> Se genera confiabilidad sobre el producto:
 Promueve la seguridad del cliente, la conservación y protección del producto, Información ambiental sobre posibles impactos en su disposición final</t>
  </si>
  <si>
    <t xml:space="preserve">Equipos y herramientas adquiridos / equipos requeridos
</t>
  </si>
  <si>
    <t xml:space="preserve">Facturas de compra
Manuales de uso
Equipos y herramientas
</t>
  </si>
  <si>
    <t>Componente 2:  Mejora y organización para una producción más limpia y eficiente</t>
  </si>
  <si>
    <t>Base técnica para diseñar o implementar la tecnología requerida o la reorganización óptima del taller para realizar sus procesos productivos aplicando buenas prácticas
Tecnología idónea identificada para el proceso y propuesta de implementación.</t>
  </si>
  <si>
    <t xml:space="preserve">Modelos o prototipos de equipos y herramientas aprobados / diseñados
</t>
  </si>
  <si>
    <t>Diseño de propuesta tecnológica:  planos
Prototipos de la tecnología desarrollada
Registro fotográfico</t>
  </si>
  <si>
    <t>Tecnología desarrollada acorde con la propuesta del plan de mejoramiento, ajustada a los requerimientos del oficio y a las condiciones de la comunidad de destino, que aporta mayores eficiencias en extracción, acopio y preparación de la materia prima</t>
  </si>
  <si>
    <t>Documentación de pruebas técnicas realizadas
Registro fotográfico
Prototipo de equipo o herramienta 
Instructivo de operación y mantenimiento</t>
  </si>
  <si>
    <t># de pruebas exitosas con la nueva tecnología  / # pruebas realizadas
Eficiencia del equipo o herramienta desarrollado con respecto a la situación existente
Instructivo de operación y mantenimiento</t>
  </si>
  <si>
    <t>Equipos y herramientas en condiciones de ser replicados e implementados en comunidad, con su respectivo instructivo de operación y mantenimiento, conducentes a prevenir impactos en el beneficio del recurso, a hacer eficiente su traslado y a conservar la calidad en su almacenamiento</t>
  </si>
  <si>
    <t>Materiales (fotocopias, marcadores, papelería)</t>
  </si>
  <si>
    <t xml:space="preserve">Transporte terrestre y/o fluvial </t>
  </si>
  <si>
    <t>2.1</t>
  </si>
  <si>
    <t>Materiales (para recolecta de muestras botánicas y fotocopias)</t>
  </si>
  <si>
    <t>2.2</t>
  </si>
  <si>
    <t>Viaje 2</t>
  </si>
  <si>
    <t>técnica de casting a joyeros de</t>
  </si>
  <si>
    <t>Material: (fotocopias, alquiler GPS, cartografía, materiales para realizar inventarios)</t>
  </si>
  <si>
    <t>Honorarios del asesor en cartografía (especialista en Sistemas de Información Geográfica - SIG)</t>
  </si>
  <si>
    <t>Materiales (fotocopias y papelería)</t>
  </si>
  <si>
    <t>cierres broches y acabados a joyeros de</t>
  </si>
  <si>
    <t>Honorarios del asesor para talleres demostrativos de buenas prácticas (máximo 20 personas) (profesional en ciencias naturales)</t>
  </si>
  <si>
    <t xml:space="preserve">
</t>
  </si>
  <si>
    <t>Und</t>
  </si>
  <si>
    <t xml:space="preserve">VIAJE  5
</t>
  </si>
  <si>
    <t>Vr</t>
  </si>
  <si>
    <t>Totales</t>
  </si>
  <si>
    <t>Costos para trabajar con una especie en un municipio</t>
  </si>
  <si>
    <t>Detalle del valor de los recursos</t>
  </si>
  <si>
    <t>1.</t>
  </si>
  <si>
    <t>Tasas y valores básicos</t>
  </si>
  <si>
    <t>Recurso</t>
  </si>
  <si>
    <t>Valor unitario</t>
  </si>
  <si>
    <t>Honorarios Coordinador</t>
  </si>
  <si>
    <t>Mes</t>
  </si>
  <si>
    <t>Honorarios Maestro Artesano</t>
  </si>
  <si>
    <t>Honorarios para la capacitación, asesoría y asistencia técnica para beneficiarios del proyecto</t>
  </si>
  <si>
    <t>Reteiva asumido por la entidad ejecutora al contratar con personas del Régimen simplificado</t>
  </si>
  <si>
    <t>%</t>
  </si>
  <si>
    <t>IVA de bienes o servicios cofinanciados</t>
  </si>
  <si>
    <t xml:space="preserve">4 x Mil - Impuesto </t>
  </si>
  <si>
    <t>Póliza - Gastos de legalización del contrato</t>
  </si>
  <si>
    <t>Impuesto de Timbre - Gastos de legalización del contrato</t>
  </si>
  <si>
    <t>Transporte Aeropuerto - Terminales</t>
  </si>
  <si>
    <t>Viaje</t>
  </si>
  <si>
    <t>Alojamiento y alimentación capacitadores en municipios</t>
  </si>
  <si>
    <t>Alojamiento y alimentación capacitadores en ciudades capitales</t>
  </si>
  <si>
    <t>Movilizaciones en el municipio</t>
  </si>
  <si>
    <t>Stand feria artenal en Bogotá</t>
  </si>
  <si>
    <t>NAR</t>
  </si>
  <si>
    <t>Mobiliarios para el stand (alquiler o compra)</t>
  </si>
  <si>
    <t>Valor de la publicación en el diario oficial</t>
  </si>
  <si>
    <t>Coordinación del proyecto</t>
  </si>
  <si>
    <t>Discriminado  Materiales Sensibilización (Todas)</t>
  </si>
  <si>
    <t>Q</t>
  </si>
  <si>
    <t>Material</t>
  </si>
  <si>
    <t>Vu</t>
  </si>
  <si>
    <t>VT</t>
  </si>
  <si>
    <t>paquete fotocopias material seminario</t>
  </si>
  <si>
    <t>Gestión de la Norma Técnica Ambiental para la artesanía</t>
  </si>
  <si>
    <t>Aser Vega Camargo</t>
  </si>
  <si>
    <t>Asesoría para desarrollo de Norma Técnica Ambiental para una categoría de producto artesana</t>
  </si>
  <si>
    <t>Preselección y presentación de la categoría de producto</t>
  </si>
  <si>
    <t>Consulta previa con comunidades.</t>
  </si>
  <si>
    <t>1.2.2</t>
  </si>
  <si>
    <t>Materiales (fotocopias, papelería, cd´s, Internet)</t>
  </si>
  <si>
    <t>1.2.4</t>
  </si>
  <si>
    <t xml:space="preserve">Transporte terrestre </t>
  </si>
  <si>
    <t>1.2.5</t>
  </si>
  <si>
    <t>Estudio de factibilidad</t>
  </si>
  <si>
    <t>Honorarios del asesor para hacer el estudio de factibilidad de la categoría de producto</t>
  </si>
  <si>
    <t>1.3.3</t>
  </si>
  <si>
    <t>1.3.4</t>
  </si>
  <si>
    <t>1.3.5</t>
  </si>
  <si>
    <t>Normalización de la categoría de producto</t>
  </si>
  <si>
    <t>Contrato ICONTEC - Artesanías de Colombia</t>
  </si>
  <si>
    <t>Gestión administrativa contrato</t>
  </si>
  <si>
    <t>1.5</t>
  </si>
  <si>
    <t>Divulgación de la norma</t>
  </si>
  <si>
    <t>1.5.1</t>
  </si>
  <si>
    <t>Servicios de publicación en SIART y comunicaciones</t>
  </si>
  <si>
    <t>Asesoría para la certificación ambiental de una categoría de producto artesanal de una organización.</t>
  </si>
  <si>
    <t>Análisis de producción, comercialización y sus impactos</t>
  </si>
  <si>
    <t>2.1.1</t>
  </si>
  <si>
    <t>Honorarios del asesor para hacer diagnóstico de los procesos productivos</t>
  </si>
  <si>
    <t>2.1.2</t>
  </si>
  <si>
    <t>Materiales (fotocopias, papelería, marcadores, Internet)</t>
  </si>
  <si>
    <t>2.1.3</t>
  </si>
  <si>
    <t>2.1.4</t>
  </si>
  <si>
    <t>2.1.5</t>
  </si>
  <si>
    <t>2.1.6</t>
  </si>
  <si>
    <t>Honorarios del asesor para hacer la medición de los impactos ambientales</t>
  </si>
  <si>
    <t>2.1.7</t>
  </si>
  <si>
    <t>2.1.8</t>
  </si>
  <si>
    <t>2.1.9</t>
  </si>
  <si>
    <t>Diseño de propuesta y validación de la política de gestión ambiental de la organización</t>
  </si>
  <si>
    <t>2.2.1</t>
  </si>
  <si>
    <t>Honorarios del asesor de diseño para hacer propuesta de los procesos productivos</t>
  </si>
  <si>
    <t>2.2.2</t>
  </si>
  <si>
    <t>Honorarios del asesor medidor de impactos para hacer propuesta de gestión ambiental</t>
  </si>
  <si>
    <t>2.2.3</t>
  </si>
  <si>
    <t>2.3</t>
  </si>
  <si>
    <t>Seguimiento de la implementación de propuestas de mejoramiento</t>
  </si>
  <si>
    <t>2.3.1</t>
  </si>
  <si>
    <t>Servicio de seguimiento de la implementación de la propuesta de mejoramiento (pasante universidad local)</t>
  </si>
  <si>
    <t>2.3.2</t>
  </si>
  <si>
    <t>Transporte terrestre</t>
  </si>
  <si>
    <t>2.4</t>
  </si>
  <si>
    <t>Contratación de empresa certificadora acreditada</t>
  </si>
  <si>
    <t>2.4.1</t>
  </si>
  <si>
    <t>Contrato empresa certificadora - Artesanías de Colombia</t>
  </si>
  <si>
    <t>2.4.2</t>
  </si>
  <si>
    <t>2.5</t>
  </si>
  <si>
    <t>Acompañamiento durante el proceso de certificación</t>
  </si>
  <si>
    <t>2.5.1</t>
  </si>
  <si>
    <r>
      <t>Actividad 1.2                                               Investigación ecológica de la especie:</t>
    </r>
    <r>
      <rPr>
        <sz val="12"/>
        <color indexed="8"/>
        <rFont val="Times New Roman"/>
        <family val="1"/>
      </rPr>
      <t xml:space="preserve">                                                      </t>
    </r>
  </si>
  <si>
    <t xml:space="preserve">Actividad 1.3                                        Diagnóstico etnobotánico de saberes y usos tradicionales alternativos del recurso, diferentes al artesanal: </t>
  </si>
  <si>
    <t xml:space="preserve">Actividad 1.4
Identificación de oferta y demanda del recurso natural (vegetal, mineral, animal): </t>
  </si>
  <si>
    <t xml:space="preserve">Actividad 1.5                                     Caracterización del  sistema productivo artesanal y su cadena de valor:        </t>
  </si>
  <si>
    <r>
      <t>Actividad 1.6</t>
    </r>
    <r>
      <rPr>
        <sz val="12"/>
        <color indexed="8"/>
        <rFont val="Times New Roman"/>
        <family val="1"/>
      </rPr>
      <t xml:space="preserve">
</t>
    </r>
    <r>
      <rPr>
        <b/>
        <sz val="12"/>
        <color indexed="8"/>
        <rFont val="Times New Roman"/>
        <family val="1"/>
      </rPr>
      <t xml:space="preserve">Gestión para la generación de acuerdos e incentivos entre actores de la cadena productiva: </t>
    </r>
  </si>
  <si>
    <t>Actividad 1.7
Asistencia Técnica para orientar la obtención de permisos ambientales:</t>
  </si>
  <si>
    <r>
      <t xml:space="preserve">Actividad 1.8   </t>
    </r>
    <r>
      <rPr>
        <sz val="12"/>
        <color indexed="8"/>
        <rFont val="Times New Roman"/>
        <family val="1"/>
      </rPr>
      <t xml:space="preserve">                                </t>
    </r>
    <r>
      <rPr>
        <b/>
        <sz val="12"/>
        <color indexed="8"/>
        <rFont val="Times New Roman"/>
        <family val="1"/>
      </rPr>
      <t xml:space="preserve">Asistencia Técnica para la elaboración del Protocolo de aprovechamiento sostenible de la especie y Cartilla de Buenas Prácticas: </t>
    </r>
  </si>
  <si>
    <r>
      <t xml:space="preserve">Actividad 1.9   </t>
    </r>
    <r>
      <rPr>
        <sz val="12"/>
        <color indexed="8"/>
        <rFont val="Times New Roman"/>
        <family val="1"/>
      </rPr>
      <t xml:space="preserve">                                </t>
    </r>
    <r>
      <rPr>
        <b/>
        <sz val="12"/>
        <color indexed="8"/>
        <rFont val="Times New Roman"/>
        <family val="1"/>
      </rPr>
      <t>Asesoría en Diseño gráfico:</t>
    </r>
  </si>
  <si>
    <t>Actividad 1.10                                    Servicios de producción de una Cartilla:</t>
  </si>
  <si>
    <t>Transporte terrestre y/o fluvial</t>
  </si>
  <si>
    <t>Horas</t>
  </si>
  <si>
    <t>Días</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</si>
</sst>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 #,##0_-;\-* #,##0_-;_-* &quot;-&quot;??_-;_-@_-"/>
    <numFmt numFmtId="182" formatCode="_-* #,##0.00_-;\-* #,##0.00_-;_-* &quot;-&quot;??_-;_-@_-"/>
    <numFmt numFmtId="183" formatCode="0.0"/>
    <numFmt numFmtId="184" formatCode="_-* #,##0.0\ _€_-;\-* #,##0.0\ _€_-;_-* &quot;-&quot;?\ _€_-;_-@_-"/>
    <numFmt numFmtId="185" formatCode="d\ &quot;de&quot;\ mmmm\ &quot;de&quot;\ yyyy"/>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0_);_(* \(#,##0.000\);_(* &quot;-&quot;??_);_(@_)"/>
    <numFmt numFmtId="191" formatCode="_(* #,##0.0_);_(* \(#,##0.0\);_(* &quot;-&quot;??_);_(@_)"/>
    <numFmt numFmtId="192" formatCode="_(* #,##0_);_(* \(#,##0\);_(* &quot;-&quot;??_);_(@_)"/>
    <numFmt numFmtId="193" formatCode="_-* #,##0.0_-;\-* #,##0.0_-;_-* &quot;-&quot;??_-;_-@_-"/>
    <numFmt numFmtId="194" formatCode="_ &quot;$&quot;\ * #,##0_ ;_ &quot;$&quot;\ * \-#,##0_ ;_ &quot;$&quot;\ * &quot;-&quot;??_ ;_ @_ "/>
    <numFmt numFmtId="195" formatCode="0.0%"/>
    <numFmt numFmtId="196" formatCode="_-&quot;$&quot;* #,##0_-;\-&quot;$&quot;* #,##0_-;_-&quot;$&quot;* &quot;-&quot;??_-;_-@_-"/>
    <numFmt numFmtId="197" formatCode="_ * #,##0_ ;_ * \-#,##0_ ;_ * &quot;-&quot;??_ ;_ @_ "/>
    <numFmt numFmtId="198" formatCode="_ * #,##0.0_ ;_ * \-#,##0.0_ ;_ * &quot;-&quot;?_ ;_ @_ "/>
  </numFmts>
  <fonts count="63">
    <font>
      <sz val="11"/>
      <color theme="1"/>
      <name val="Calibri"/>
      <family val="2"/>
    </font>
    <font>
      <sz val="11"/>
      <color indexed="8"/>
      <name val="Calibri"/>
      <family val="2"/>
    </font>
    <font>
      <sz val="8"/>
      <name val="Calibri"/>
      <family val="2"/>
    </font>
    <font>
      <sz val="10"/>
      <name val="Arial"/>
      <family val="0"/>
    </font>
    <font>
      <b/>
      <sz val="8"/>
      <name val="Arial"/>
      <family val="2"/>
    </font>
    <font>
      <b/>
      <sz val="8"/>
      <name val="Tahoma"/>
      <family val="0"/>
    </font>
    <font>
      <sz val="8"/>
      <name val="Tahoma"/>
      <family val="0"/>
    </font>
    <font>
      <b/>
      <sz val="10"/>
      <name val="Tahoma"/>
      <family val="0"/>
    </font>
    <font>
      <sz val="10"/>
      <name val="Tahoma"/>
      <family val="0"/>
    </font>
    <font>
      <sz val="8"/>
      <name val="Times New Roman"/>
      <family val="1"/>
    </font>
    <font>
      <b/>
      <sz val="8"/>
      <name val="Times New Roman"/>
      <family val="1"/>
    </font>
    <font>
      <b/>
      <sz val="11"/>
      <color indexed="52"/>
      <name val="Calibri"/>
      <family val="2"/>
    </font>
    <font>
      <sz val="8"/>
      <color indexed="8"/>
      <name val="Times New Roman"/>
      <family val="1"/>
    </font>
    <font>
      <sz val="8"/>
      <color indexed="10"/>
      <name val="Times New Roman"/>
      <family val="1"/>
    </font>
    <font>
      <b/>
      <sz val="12"/>
      <name val="Times New Roman"/>
      <family val="1"/>
    </font>
    <font>
      <sz val="11"/>
      <color indexed="8"/>
      <name val="Times New Roman"/>
      <family val="1"/>
    </font>
    <font>
      <b/>
      <sz val="8"/>
      <color indexed="8"/>
      <name val="Times New Roman"/>
      <family val="1"/>
    </font>
    <font>
      <b/>
      <sz val="8"/>
      <color indexed="9"/>
      <name val="Times New Roman"/>
      <family val="1"/>
    </font>
    <font>
      <b/>
      <sz val="8"/>
      <color indexed="20"/>
      <name val="Times New Roman"/>
      <family val="1"/>
    </font>
    <font>
      <b/>
      <sz val="10"/>
      <color indexed="10"/>
      <name val="Times New Roman"/>
      <family val="1"/>
    </font>
    <font>
      <sz val="8"/>
      <color indexed="20"/>
      <name val="Times New Roman"/>
      <family val="1"/>
    </font>
    <font>
      <b/>
      <i/>
      <sz val="8"/>
      <color indexed="57"/>
      <name val="Times New Roman"/>
      <family val="1"/>
    </font>
    <font>
      <b/>
      <sz val="8"/>
      <color indexed="10"/>
      <name val="Times New Roman"/>
      <family val="1"/>
    </font>
    <font>
      <sz val="8"/>
      <color indexed="8"/>
      <name val="Calibri"/>
      <family val="2"/>
    </font>
    <font>
      <u val="single"/>
      <sz val="11"/>
      <color indexed="12"/>
      <name val="Calibri"/>
      <family val="2"/>
    </font>
    <font>
      <u val="single"/>
      <sz val="11"/>
      <color indexed="36"/>
      <name val="Calibri"/>
      <family val="2"/>
    </font>
    <font>
      <sz val="12"/>
      <name val="Times New Roman"/>
      <family val="1"/>
    </font>
    <font>
      <sz val="12"/>
      <color indexed="8"/>
      <name val="Times New Roman"/>
      <family val="1"/>
    </font>
    <font>
      <sz val="12"/>
      <color indexed="10"/>
      <name val="Times New Roman"/>
      <family val="1"/>
    </font>
    <font>
      <b/>
      <sz val="12"/>
      <color indexed="10"/>
      <name val="Times New Roman"/>
      <family val="1"/>
    </font>
    <font>
      <b/>
      <sz val="12"/>
      <color indexed="8"/>
      <name val="Times New Roman"/>
      <family val="1"/>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border>
    <border>
      <left>
        <color indexed="63"/>
      </left>
      <right style="thin"/>
      <top>
        <color indexed="63"/>
      </top>
      <bottom>
        <color indexed="63"/>
      </bottom>
    </border>
    <border>
      <left style="thin"/>
      <right>
        <color indexed="63"/>
      </right>
      <top>
        <color indexed="63"/>
      </top>
      <bottom>
        <color indexed="63"/>
      </bottom>
    </border>
    <border>
      <left/>
      <right style="thin"/>
      <top style="thin"/>
      <bottom style="thin"/>
    </border>
    <border>
      <left style="thin"/>
      <right style="thin"/>
      <top style="thin"/>
      <bottom/>
    </border>
    <border>
      <left style="medium"/>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2"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644">
    <xf numFmtId="0" fontId="0" fillId="0" borderId="0" xfId="0" applyFont="1" applyAlignment="1">
      <alignment/>
    </xf>
    <xf numFmtId="0" fontId="9" fillId="0" borderId="10" xfId="0" applyFont="1" applyBorder="1" applyAlignment="1">
      <alignment vertical="top" wrapText="1"/>
    </xf>
    <xf numFmtId="0" fontId="10" fillId="0" borderId="10" xfId="0" applyFont="1" applyFill="1" applyBorder="1" applyAlignment="1">
      <alignment vertical="top" wrapText="1"/>
    </xf>
    <xf numFmtId="0" fontId="10" fillId="0" borderId="10" xfId="0" applyFont="1" applyBorder="1" applyAlignment="1">
      <alignment horizontal="left" vertical="top" wrapText="1"/>
    </xf>
    <xf numFmtId="0" fontId="10" fillId="0" borderId="10" xfId="0" applyFont="1" applyBorder="1" applyAlignment="1">
      <alignment vertical="top" wrapText="1"/>
    </xf>
    <xf numFmtId="0" fontId="9" fillId="0" borderId="0" xfId="0" applyFont="1" applyAlignment="1">
      <alignment vertical="top" wrapText="1"/>
    </xf>
    <xf numFmtId="0" fontId="9" fillId="0" borderId="0" xfId="0" applyFont="1" applyFill="1" applyAlignment="1">
      <alignment vertical="top" wrapText="1"/>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181" fontId="9" fillId="0" borderId="12" xfId="50" applyNumberFormat="1" applyFont="1" applyFill="1" applyBorder="1" applyAlignment="1">
      <alignment vertical="top" wrapText="1"/>
    </xf>
    <xf numFmtId="0" fontId="10" fillId="0" borderId="14" xfId="0" applyFont="1" applyFill="1" applyBorder="1" applyAlignment="1">
      <alignment vertical="top" wrapText="1"/>
    </xf>
    <xf numFmtId="0" fontId="10" fillId="0" borderId="15" xfId="0" applyFont="1" applyFill="1" applyBorder="1" applyAlignment="1">
      <alignment horizontal="center" vertical="top" wrapText="1"/>
    </xf>
    <xf numFmtId="0" fontId="10" fillId="0" borderId="15" xfId="0" applyFont="1" applyFill="1" applyBorder="1" applyAlignment="1">
      <alignment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top" wrapText="1"/>
    </xf>
    <xf numFmtId="180" fontId="12" fillId="0" borderId="10" xfId="0" applyNumberFormat="1" applyFont="1" applyBorder="1" applyAlignment="1">
      <alignment vertical="top" wrapText="1"/>
    </xf>
    <xf numFmtId="0" fontId="12" fillId="0" borderId="10" xfId="0" applyFont="1" applyBorder="1" applyAlignment="1">
      <alignment vertical="top" wrapText="1"/>
    </xf>
    <xf numFmtId="0" fontId="9" fillId="0" borderId="0" xfId="0" applyFont="1" applyAlignment="1">
      <alignment horizontal="center" vertical="top" wrapText="1"/>
    </xf>
    <xf numFmtId="0" fontId="10" fillId="0" borderId="0" xfId="0" applyFont="1" applyAlignment="1">
      <alignment vertical="top" wrapText="1"/>
    </xf>
    <xf numFmtId="0" fontId="10" fillId="0" borderId="0" xfId="0" applyFont="1" applyFill="1" applyAlignment="1">
      <alignment vertical="top" wrapText="1"/>
    </xf>
    <xf numFmtId="0" fontId="9" fillId="0" borderId="10" xfId="0" applyFont="1" applyBorder="1" applyAlignment="1">
      <alignment horizontal="center" vertical="top" wrapText="1"/>
    </xf>
    <xf numFmtId="0" fontId="13" fillId="0" borderId="10" xfId="0" applyFont="1" applyFill="1" applyBorder="1" applyAlignment="1">
      <alignment vertical="top" wrapText="1"/>
    </xf>
    <xf numFmtId="0" fontId="14" fillId="0" borderId="0" xfId="0" applyFont="1" applyFill="1" applyBorder="1" applyAlignment="1">
      <alignment/>
    </xf>
    <xf numFmtId="180" fontId="9" fillId="0" borderId="0" xfId="0" applyNumberFormat="1" applyFont="1" applyFill="1" applyAlignment="1">
      <alignment horizontal="center" vertical="top" wrapText="1"/>
    </xf>
    <xf numFmtId="0" fontId="9" fillId="0" borderId="10" xfId="0" applyFont="1" applyBorder="1" applyAlignment="1">
      <alignment horizontal="left" vertical="top" wrapText="1"/>
    </xf>
    <xf numFmtId="0" fontId="9" fillId="0" borderId="16" xfId="0" applyFont="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9" fillId="0" borderId="10" xfId="0" applyFont="1" applyBorder="1" applyAlignment="1">
      <alignment/>
    </xf>
    <xf numFmtId="180" fontId="10" fillId="0" borderId="10" xfId="0" applyNumberFormat="1" applyFont="1" applyFill="1" applyBorder="1" applyAlignment="1">
      <alignment horizontal="center" vertical="top" wrapText="1"/>
    </xf>
    <xf numFmtId="0" fontId="12" fillId="0" borderId="0" xfId="0" applyFont="1" applyAlignment="1">
      <alignment/>
    </xf>
    <xf numFmtId="0" fontId="12" fillId="0" borderId="0" xfId="0" applyFont="1" applyAlignment="1">
      <alignment horizontal="left" vertical="center" wrapText="1"/>
    </xf>
    <xf numFmtId="0" fontId="12" fillId="0" borderId="0" xfId="0" applyFont="1" applyAlignment="1">
      <alignment vertical="center"/>
    </xf>
    <xf numFmtId="1" fontId="12" fillId="0" borderId="0" xfId="0" applyNumberFormat="1" applyFont="1" applyAlignment="1">
      <alignment horizontal="center" vertical="center"/>
    </xf>
    <xf numFmtId="180" fontId="16" fillId="0" borderId="0" xfId="0" applyNumberFormat="1" applyFont="1" applyAlignment="1">
      <alignment/>
    </xf>
    <xf numFmtId="0" fontId="12" fillId="0" borderId="0" xfId="0" applyFont="1" applyBorder="1" applyAlignment="1">
      <alignment/>
    </xf>
    <xf numFmtId="180" fontId="12" fillId="0" borderId="0" xfId="0" applyNumberFormat="1" applyFont="1" applyAlignment="1">
      <alignment/>
    </xf>
    <xf numFmtId="0" fontId="12" fillId="0" borderId="17" xfId="0" applyFont="1" applyBorder="1" applyAlignment="1">
      <alignment vertical="center" wrapText="1"/>
    </xf>
    <xf numFmtId="0" fontId="12" fillId="0" borderId="17" xfId="0"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vertical="center" wrapText="1"/>
    </xf>
    <xf numFmtId="0" fontId="12" fillId="0" borderId="19" xfId="0" applyFont="1" applyBorder="1" applyAlignment="1">
      <alignment vertical="center"/>
    </xf>
    <xf numFmtId="0" fontId="12" fillId="0" borderId="10" xfId="0" applyFont="1" applyBorder="1" applyAlignment="1">
      <alignment horizontal="center" vertical="center"/>
    </xf>
    <xf numFmtId="0" fontId="16" fillId="0" borderId="15" xfId="0" applyFont="1" applyBorder="1" applyAlignment="1">
      <alignment/>
    </xf>
    <xf numFmtId="0" fontId="16" fillId="0" borderId="0" xfId="0" applyFont="1" applyBorder="1" applyAlignment="1">
      <alignment/>
    </xf>
    <xf numFmtId="0" fontId="16" fillId="0" borderId="10" xfId="0" applyFont="1" applyBorder="1" applyAlignment="1">
      <alignment horizontal="left" vertical="center" wrapText="1"/>
    </xf>
    <xf numFmtId="0" fontId="16" fillId="0" borderId="10" xfId="0" applyFont="1" applyBorder="1" applyAlignment="1">
      <alignment vertical="center"/>
    </xf>
    <xf numFmtId="1" fontId="16" fillId="0" borderId="10" xfId="0" applyNumberFormat="1" applyFont="1" applyBorder="1" applyAlignment="1">
      <alignment horizontal="center" vertical="center"/>
    </xf>
    <xf numFmtId="180" fontId="16" fillId="0" borderId="10" xfId="0" applyNumberFormat="1" applyFont="1" applyBorder="1" applyAlignment="1">
      <alignment/>
    </xf>
    <xf numFmtId="0" fontId="16" fillId="0" borderId="10" xfId="0" applyFont="1" applyBorder="1" applyAlignment="1">
      <alignment/>
    </xf>
    <xf numFmtId="0" fontId="16" fillId="0" borderId="0" xfId="0" applyFont="1" applyAlignment="1">
      <alignment/>
    </xf>
    <xf numFmtId="0" fontId="9" fillId="0" borderId="20" xfId="0" applyFont="1" applyFill="1" applyBorder="1" applyAlignment="1">
      <alignment horizontal="left" vertical="center" wrapText="1"/>
    </xf>
    <xf numFmtId="0" fontId="9" fillId="0" borderId="10" xfId="0" applyFont="1" applyFill="1" applyBorder="1" applyAlignment="1">
      <alignment horizontal="justify" vertical="center"/>
    </xf>
    <xf numFmtId="1" fontId="9" fillId="0" borderId="10" xfId="48" applyNumberFormat="1" applyFont="1" applyFill="1" applyBorder="1" applyAlignment="1">
      <alignment horizontal="center" vertical="center"/>
    </xf>
    <xf numFmtId="181" fontId="9" fillId="0" borderId="10" xfId="48" applyNumberFormat="1" applyFont="1" applyFill="1" applyBorder="1" applyAlignment="1">
      <alignment vertical="center"/>
    </xf>
    <xf numFmtId="181" fontId="9" fillId="0" borderId="10" xfId="0" applyNumberFormat="1" applyFont="1" applyFill="1" applyBorder="1" applyAlignment="1">
      <alignment vertical="top"/>
    </xf>
    <xf numFmtId="0" fontId="12" fillId="0" borderId="10" xfId="0" applyFont="1" applyBorder="1" applyAlignment="1">
      <alignment/>
    </xf>
    <xf numFmtId="0" fontId="9" fillId="0" borderId="21" xfId="0" applyFont="1" applyFill="1" applyBorder="1" applyAlignment="1">
      <alignment horizontal="left" vertical="top" wrapText="1"/>
    </xf>
    <xf numFmtId="0" fontId="12" fillId="0" borderId="16" xfId="0" applyFont="1" applyFill="1" applyBorder="1" applyAlignment="1">
      <alignment horizontal="left" vertical="center" wrapText="1"/>
    </xf>
    <xf numFmtId="0" fontId="12" fillId="0" borderId="16" xfId="0" applyFont="1" applyBorder="1" applyAlignment="1">
      <alignment/>
    </xf>
    <xf numFmtId="0" fontId="16" fillId="0" borderId="22"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10" xfId="0" applyFont="1" applyBorder="1" applyAlignment="1">
      <alignment vertical="center"/>
    </xf>
    <xf numFmtId="1" fontId="12" fillId="0" borderId="10" xfId="0" applyNumberFormat="1" applyFont="1" applyBorder="1" applyAlignment="1">
      <alignment horizontal="center" vertical="center"/>
    </xf>
    <xf numFmtId="0" fontId="12" fillId="0" borderId="14" xfId="0" applyFont="1" applyBorder="1" applyAlignment="1">
      <alignment vertical="center"/>
    </xf>
    <xf numFmtId="0" fontId="12" fillId="0" borderId="19" xfId="0" applyFont="1" applyBorder="1" applyAlignment="1">
      <alignment horizontal="left" vertical="center" wrapText="1"/>
    </xf>
    <xf numFmtId="0" fontId="16" fillId="0" borderId="19" xfId="0" applyFont="1" applyBorder="1" applyAlignment="1">
      <alignment horizontal="left" vertical="center" wrapText="1"/>
    </xf>
    <xf numFmtId="0" fontId="16" fillId="0" borderId="24" xfId="0" applyFont="1" applyBorder="1" applyAlignment="1">
      <alignment/>
    </xf>
    <xf numFmtId="0" fontId="16"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9" fillId="0" borderId="16" xfId="0" applyFont="1" applyFill="1" applyBorder="1" applyAlignment="1">
      <alignment horizontal="left" vertical="top"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justify" vertical="center"/>
    </xf>
    <xf numFmtId="1" fontId="9" fillId="0" borderId="11" xfId="48" applyNumberFormat="1" applyFont="1" applyFill="1" applyBorder="1" applyAlignment="1">
      <alignment horizontal="center" vertical="center"/>
    </xf>
    <xf numFmtId="181" fontId="9" fillId="0" borderId="11" xfId="48" applyNumberFormat="1" applyFont="1" applyFill="1" applyBorder="1" applyAlignment="1">
      <alignment vertical="center"/>
    </xf>
    <xf numFmtId="181" fontId="9" fillId="0" borderId="11" xfId="0" applyNumberFormat="1" applyFont="1" applyFill="1" applyBorder="1" applyAlignment="1">
      <alignment vertical="top"/>
    </xf>
    <xf numFmtId="0" fontId="12" fillId="0" borderId="11" xfId="0" applyFont="1" applyBorder="1" applyAlignment="1">
      <alignment/>
    </xf>
    <xf numFmtId="0" fontId="9" fillId="0" borderId="11" xfId="0" applyFont="1" applyFill="1" applyBorder="1" applyAlignment="1">
      <alignment horizontal="left" vertical="top" wrapText="1"/>
    </xf>
    <xf numFmtId="0" fontId="16" fillId="0" borderId="21" xfId="0" applyFont="1" applyBorder="1" applyAlignment="1">
      <alignment horizontal="left" vertical="center" wrapText="1"/>
    </xf>
    <xf numFmtId="0" fontId="16" fillId="0" borderId="2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xf>
    <xf numFmtId="1" fontId="9" fillId="0" borderId="0" xfId="48" applyNumberFormat="1" applyFont="1" applyFill="1" applyBorder="1" applyAlignment="1">
      <alignment horizontal="center" vertical="center"/>
    </xf>
    <xf numFmtId="181" fontId="9" fillId="0" borderId="0" xfId="48" applyNumberFormat="1" applyFont="1" applyFill="1" applyBorder="1" applyAlignment="1">
      <alignment vertical="center"/>
    </xf>
    <xf numFmtId="181" fontId="10" fillId="0" borderId="25" xfId="0" applyNumberFormat="1" applyFont="1" applyFill="1" applyBorder="1" applyAlignment="1">
      <alignment vertical="top"/>
    </xf>
    <xf numFmtId="0" fontId="9" fillId="0" borderId="0" xfId="0" applyFont="1" applyFill="1" applyBorder="1" applyAlignment="1">
      <alignment horizontal="left" vertical="top" wrapText="1"/>
    </xf>
    <xf numFmtId="181" fontId="9" fillId="0" borderId="0" xfId="0" applyNumberFormat="1" applyFont="1" applyFill="1" applyBorder="1" applyAlignment="1">
      <alignment vertical="top"/>
    </xf>
    <xf numFmtId="0" fontId="16" fillId="0" borderId="0" xfId="0" applyFont="1" applyBorder="1" applyAlignment="1">
      <alignment horizontal="left" vertical="center" wrapText="1"/>
    </xf>
    <xf numFmtId="0" fontId="16" fillId="0" borderId="0" xfId="0" applyFont="1" applyBorder="1" applyAlignment="1">
      <alignment vertical="center"/>
    </xf>
    <xf numFmtId="1" fontId="16" fillId="0" borderId="0" xfId="0" applyNumberFormat="1" applyFont="1" applyBorder="1" applyAlignment="1">
      <alignment horizontal="center" vertical="center"/>
    </xf>
    <xf numFmtId="180" fontId="16" fillId="0" borderId="0" xfId="0" applyNumberFormat="1" applyFont="1" applyBorder="1" applyAlignment="1">
      <alignment/>
    </xf>
    <xf numFmtId="0" fontId="12" fillId="0" borderId="21" xfId="0" applyFont="1" applyBorder="1" applyAlignment="1">
      <alignment/>
    </xf>
    <xf numFmtId="0" fontId="16" fillId="0" borderId="11" xfId="0" applyFont="1" applyBorder="1" applyAlignment="1">
      <alignment/>
    </xf>
    <xf numFmtId="0" fontId="16" fillId="0" borderId="20" xfId="0" applyFont="1" applyBorder="1" applyAlignment="1">
      <alignment horizontal="left" vertical="center" wrapText="1"/>
    </xf>
    <xf numFmtId="0" fontId="12" fillId="0" borderId="26" xfId="0" applyFont="1" applyBorder="1" applyAlignment="1">
      <alignment/>
    </xf>
    <xf numFmtId="0" fontId="10" fillId="0" borderId="21" xfId="0" applyFont="1" applyBorder="1" applyAlignment="1">
      <alignment horizontal="left" vertical="top" wrapText="1"/>
    </xf>
    <xf numFmtId="0" fontId="9" fillId="0" borderId="21" xfId="0" applyFont="1" applyBorder="1" applyAlignment="1">
      <alignment horizontal="left" vertical="top" wrapText="1"/>
    </xf>
    <xf numFmtId="0" fontId="9" fillId="0" borderId="16" xfId="0" applyFont="1" applyBorder="1" applyAlignment="1">
      <alignment horizontal="left" vertical="top" wrapText="1"/>
    </xf>
    <xf numFmtId="0" fontId="9" fillId="0" borderId="11" xfId="0" applyFont="1" applyBorder="1" applyAlignment="1">
      <alignment horizontal="left" vertical="top" wrapText="1"/>
    </xf>
    <xf numFmtId="0" fontId="10" fillId="0" borderId="11" xfId="0" applyFont="1" applyBorder="1" applyAlignment="1">
      <alignment horizontal="left" vertical="top" wrapText="1"/>
    </xf>
    <xf numFmtId="0" fontId="9" fillId="0" borderId="21" xfId="0" applyFont="1" applyBorder="1" applyAlignment="1">
      <alignment vertical="top" wrapText="1"/>
    </xf>
    <xf numFmtId="181" fontId="9" fillId="0" borderId="21" xfId="0" applyNumberFormat="1" applyFont="1" applyFill="1" applyBorder="1" applyAlignment="1">
      <alignment vertical="top"/>
    </xf>
    <xf numFmtId="0" fontId="16" fillId="0" borderId="0" xfId="0" applyFont="1" applyFill="1" applyBorder="1" applyAlignment="1">
      <alignment horizontal="left" vertical="center" wrapText="1"/>
    </xf>
    <xf numFmtId="181" fontId="10" fillId="0" borderId="0" xfId="0" applyNumberFormat="1" applyFont="1" applyFill="1" applyBorder="1" applyAlignment="1">
      <alignment vertical="top"/>
    </xf>
    <xf numFmtId="0" fontId="10" fillId="0" borderId="27" xfId="0" applyFont="1" applyBorder="1" applyAlignment="1">
      <alignment vertical="top" wrapText="1"/>
    </xf>
    <xf numFmtId="0" fontId="16" fillId="0" borderId="28" xfId="0" applyFont="1" applyBorder="1" applyAlignment="1">
      <alignment horizontal="left" vertical="center" wrapText="1"/>
    </xf>
    <xf numFmtId="0" fontId="16" fillId="0" borderId="28" xfId="0" applyFont="1" applyBorder="1" applyAlignment="1">
      <alignment vertical="center"/>
    </xf>
    <xf numFmtId="1" fontId="16" fillId="0" borderId="28" xfId="0" applyNumberFormat="1" applyFont="1" applyBorder="1" applyAlignment="1">
      <alignment horizontal="center" vertical="center"/>
    </xf>
    <xf numFmtId="0" fontId="16" fillId="0" borderId="29" xfId="0" applyFont="1" applyBorder="1" applyAlignment="1">
      <alignment/>
    </xf>
    <xf numFmtId="180" fontId="16" fillId="0" borderId="30" xfId="0" applyNumberFormat="1" applyFont="1" applyBorder="1" applyAlignment="1">
      <alignment/>
    </xf>
    <xf numFmtId="0" fontId="12" fillId="0" borderId="31" xfId="0" applyFont="1" applyBorder="1" applyAlignment="1">
      <alignment/>
    </xf>
    <xf numFmtId="181" fontId="9" fillId="0" borderId="30" xfId="0" applyNumberFormat="1" applyFont="1" applyFill="1" applyBorder="1" applyAlignment="1">
      <alignment vertical="top"/>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justify" vertical="center"/>
    </xf>
    <xf numFmtId="1" fontId="9" fillId="0" borderId="35" xfId="48" applyNumberFormat="1" applyFont="1" applyFill="1" applyBorder="1" applyAlignment="1">
      <alignment horizontal="center" vertical="center"/>
    </xf>
    <xf numFmtId="181" fontId="9" fillId="0" borderId="35" xfId="48" applyNumberFormat="1" applyFont="1" applyFill="1" applyBorder="1" applyAlignment="1">
      <alignment vertical="center"/>
    </xf>
    <xf numFmtId="181" fontId="9" fillId="0" borderId="36" xfId="0" applyNumberFormat="1" applyFont="1" applyFill="1" applyBorder="1" applyAlignment="1">
      <alignment vertical="top"/>
    </xf>
    <xf numFmtId="0" fontId="16" fillId="0" borderId="27" xfId="0" applyFont="1" applyBorder="1" applyAlignment="1">
      <alignmen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4" xfId="0" applyFont="1" applyFill="1" applyBorder="1" applyAlignment="1">
      <alignment vertical="top" wrapText="1"/>
    </xf>
    <xf numFmtId="180" fontId="9" fillId="0" borderId="0" xfId="50" applyNumberFormat="1" applyFont="1" applyFill="1" applyBorder="1" applyAlignment="1">
      <alignment horizontal="center" vertical="top" wrapText="1"/>
    </xf>
    <xf numFmtId="0" fontId="10" fillId="0" borderId="24" xfId="0" applyFont="1" applyFill="1" applyBorder="1" applyAlignment="1">
      <alignment vertical="top" wrapText="1"/>
    </xf>
    <xf numFmtId="0" fontId="9" fillId="0" borderId="10" xfId="0" applyFont="1" applyFill="1" applyBorder="1" applyAlignment="1">
      <alignment/>
    </xf>
    <xf numFmtId="0" fontId="9" fillId="0" borderId="0" xfId="0" applyFont="1" applyFill="1" applyBorder="1" applyAlignment="1">
      <alignment/>
    </xf>
    <xf numFmtId="183" fontId="9" fillId="0" borderId="0" xfId="0" applyNumberFormat="1" applyFont="1" applyFill="1" applyBorder="1" applyAlignment="1">
      <alignment/>
    </xf>
    <xf numFmtId="181" fontId="9" fillId="0" borderId="0" xfId="48" applyNumberFormat="1" applyFont="1" applyFill="1" applyBorder="1" applyAlignment="1">
      <alignment/>
    </xf>
    <xf numFmtId="0" fontId="9" fillId="0" borderId="37" xfId="0" applyFont="1" applyFill="1" applyBorder="1" applyAlignment="1">
      <alignment/>
    </xf>
    <xf numFmtId="0" fontId="9" fillId="0" borderId="23" xfId="0" applyFont="1" applyFill="1" applyBorder="1" applyAlignment="1">
      <alignment/>
    </xf>
    <xf numFmtId="0" fontId="9" fillId="0" borderId="38"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horizontal="left"/>
    </xf>
    <xf numFmtId="43" fontId="9" fillId="0" borderId="0" xfId="48" applyFont="1" applyFill="1" applyBorder="1" applyAlignment="1">
      <alignment/>
    </xf>
    <xf numFmtId="0" fontId="10" fillId="0" borderId="37" xfId="0" applyFont="1" applyFill="1" applyBorder="1" applyAlignment="1">
      <alignment/>
    </xf>
    <xf numFmtId="0" fontId="10" fillId="0" borderId="10" xfId="0" applyFont="1" applyFill="1" applyBorder="1" applyAlignment="1">
      <alignment/>
    </xf>
    <xf numFmtId="0" fontId="9" fillId="0" borderId="10" xfId="0" applyFont="1" applyFill="1" applyBorder="1" applyAlignment="1">
      <alignment horizontal="justify" vertical="top"/>
    </xf>
    <xf numFmtId="183" fontId="9" fillId="0" borderId="10" xfId="0" applyNumberFormat="1" applyFont="1" applyFill="1" applyBorder="1" applyAlignment="1">
      <alignment/>
    </xf>
    <xf numFmtId="0" fontId="13" fillId="0" borderId="10" xfId="0" applyFont="1" applyFill="1" applyBorder="1" applyAlignment="1">
      <alignment/>
    </xf>
    <xf numFmtId="0" fontId="12" fillId="0" borderId="10" xfId="0" applyFont="1" applyFill="1" applyBorder="1" applyAlignment="1">
      <alignment/>
    </xf>
    <xf numFmtId="43" fontId="12" fillId="0" borderId="10" xfId="48" applyFont="1" applyFill="1" applyBorder="1" applyAlignment="1">
      <alignment/>
    </xf>
    <xf numFmtId="0" fontId="10" fillId="0" borderId="10" xfId="0" applyFont="1" applyFill="1" applyBorder="1" applyAlignment="1">
      <alignment horizontal="center"/>
    </xf>
    <xf numFmtId="0" fontId="17" fillId="0"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183"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center"/>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top" wrapText="1"/>
    </xf>
    <xf numFmtId="0" fontId="19" fillId="34" borderId="10" xfId="0" applyFont="1" applyFill="1" applyBorder="1" applyAlignment="1">
      <alignment horizontal="left" vertical="top" wrapText="1"/>
    </xf>
    <xf numFmtId="183" fontId="18" fillId="34" borderId="10" xfId="0" applyNumberFormat="1" applyFont="1" applyFill="1" applyBorder="1" applyAlignment="1">
      <alignment horizontal="center" vertical="center" wrapText="1"/>
    </xf>
    <xf numFmtId="0" fontId="18" fillId="34" borderId="10" xfId="0" applyFont="1" applyFill="1" applyBorder="1" applyAlignment="1">
      <alignment horizontal="center"/>
    </xf>
    <xf numFmtId="0" fontId="20" fillId="34" borderId="0" xfId="0" applyFont="1" applyFill="1" applyBorder="1" applyAlignment="1">
      <alignment/>
    </xf>
    <xf numFmtId="0" fontId="18" fillId="34" borderId="0" xfId="0" applyFont="1" applyFill="1" applyBorder="1" applyAlignment="1">
      <alignment/>
    </xf>
    <xf numFmtId="0" fontId="9" fillId="0" borderId="10" xfId="0" applyFont="1" applyFill="1" applyBorder="1" applyAlignment="1">
      <alignment vertical="top"/>
    </xf>
    <xf numFmtId="0" fontId="9" fillId="0" borderId="10" xfId="0" applyFont="1" applyFill="1" applyBorder="1" applyAlignment="1">
      <alignment vertical="justify"/>
    </xf>
    <xf numFmtId="183" fontId="9" fillId="0" borderId="10" xfId="48" applyNumberFormat="1" applyFont="1" applyFill="1" applyBorder="1" applyAlignment="1">
      <alignment vertical="top"/>
    </xf>
    <xf numFmtId="181" fontId="9" fillId="0" borderId="10" xfId="48" applyNumberFormat="1" applyFont="1" applyFill="1" applyBorder="1" applyAlignment="1">
      <alignment vertical="top"/>
    </xf>
    <xf numFmtId="0" fontId="20" fillId="33" borderId="10" xfId="0" applyFont="1" applyFill="1" applyBorder="1" applyAlignment="1">
      <alignment vertical="top"/>
    </xf>
    <xf numFmtId="0" fontId="9" fillId="33" borderId="10" xfId="0" applyFont="1" applyFill="1" applyBorder="1" applyAlignment="1">
      <alignment vertical="top"/>
    </xf>
    <xf numFmtId="0" fontId="18" fillId="33" borderId="10" xfId="0" applyFont="1" applyFill="1" applyBorder="1" applyAlignment="1">
      <alignment horizontal="right" vertical="justify"/>
    </xf>
    <xf numFmtId="0" fontId="20" fillId="33" borderId="10" xfId="0" applyFont="1" applyFill="1" applyBorder="1" applyAlignment="1">
      <alignment horizontal="justify" vertical="top"/>
    </xf>
    <xf numFmtId="183" fontId="18" fillId="33" borderId="10" xfId="48" applyNumberFormat="1" applyFont="1" applyFill="1" applyBorder="1" applyAlignment="1">
      <alignment vertical="top"/>
    </xf>
    <xf numFmtId="181" fontId="18" fillId="33" borderId="10" xfId="48" applyNumberFormat="1" applyFont="1" applyFill="1" applyBorder="1" applyAlignment="1">
      <alignment vertical="top"/>
    </xf>
    <xf numFmtId="181" fontId="18" fillId="33" borderId="10" xfId="0" applyNumberFormat="1" applyFont="1" applyFill="1" applyBorder="1" applyAlignment="1">
      <alignment vertical="top"/>
    </xf>
    <xf numFmtId="0" fontId="18" fillId="33" borderId="10" xfId="0" applyFont="1" applyFill="1" applyBorder="1" applyAlignment="1">
      <alignment vertical="top"/>
    </xf>
    <xf numFmtId="181" fontId="20" fillId="33" borderId="10" xfId="0" applyNumberFormat="1" applyFont="1" applyFill="1" applyBorder="1" applyAlignment="1">
      <alignment vertical="top"/>
    </xf>
    <xf numFmtId="0" fontId="20" fillId="33" borderId="0" xfId="0" applyFont="1" applyFill="1" applyBorder="1" applyAlignment="1">
      <alignment/>
    </xf>
    <xf numFmtId="0" fontId="18" fillId="34" borderId="10" xfId="0" applyFont="1" applyFill="1" applyBorder="1" applyAlignment="1">
      <alignment vertical="top"/>
    </xf>
    <xf numFmtId="0" fontId="9" fillId="34" borderId="10" xfId="0" applyFont="1" applyFill="1" applyBorder="1" applyAlignment="1">
      <alignment horizontal="left" vertical="top" wrapText="1"/>
    </xf>
    <xf numFmtId="0" fontId="21" fillId="34" borderId="10" xfId="0" applyFont="1" applyFill="1" applyBorder="1" applyAlignment="1">
      <alignment horizontal="left" vertical="top" wrapText="1"/>
    </xf>
    <xf numFmtId="0" fontId="18" fillId="34" borderId="10" xfId="0" applyFont="1" applyFill="1" applyBorder="1" applyAlignment="1">
      <alignment horizontal="justify" vertical="top"/>
    </xf>
    <xf numFmtId="183" fontId="18" fillId="34" borderId="10" xfId="48" applyNumberFormat="1" applyFont="1" applyFill="1" applyBorder="1" applyAlignment="1">
      <alignment vertical="top"/>
    </xf>
    <xf numFmtId="181" fontId="18" fillId="34" borderId="10" xfId="48" applyNumberFormat="1" applyFont="1" applyFill="1" applyBorder="1" applyAlignment="1">
      <alignment vertical="top"/>
    </xf>
    <xf numFmtId="181" fontId="18" fillId="34" borderId="10" xfId="0" applyNumberFormat="1" applyFont="1" applyFill="1" applyBorder="1" applyAlignment="1">
      <alignment vertical="top"/>
    </xf>
    <xf numFmtId="0" fontId="13" fillId="0" borderId="10" xfId="0" applyFont="1" applyFill="1" applyBorder="1" applyAlignment="1">
      <alignment vertical="top"/>
    </xf>
    <xf numFmtId="181" fontId="13" fillId="0" borderId="10" xfId="0" applyNumberFormat="1" applyFont="1" applyFill="1" applyBorder="1" applyAlignment="1">
      <alignment vertical="top"/>
    </xf>
    <xf numFmtId="0" fontId="13" fillId="0" borderId="0" xfId="0" applyFont="1" applyFill="1" applyBorder="1" applyAlignment="1">
      <alignment/>
    </xf>
    <xf numFmtId="0" fontId="20" fillId="34" borderId="10" xfId="0" applyFont="1" applyFill="1" applyBorder="1" applyAlignment="1">
      <alignment vertical="top"/>
    </xf>
    <xf numFmtId="0" fontId="21" fillId="34" borderId="10" xfId="0" applyFont="1" applyFill="1" applyBorder="1" applyAlignment="1">
      <alignment horizontal="left" vertical="justify"/>
    </xf>
    <xf numFmtId="0" fontId="20" fillId="34" borderId="10" xfId="0" applyFont="1" applyFill="1" applyBorder="1" applyAlignment="1">
      <alignment horizontal="justify" vertical="top"/>
    </xf>
    <xf numFmtId="181" fontId="20" fillId="34" borderId="10" xfId="0" applyNumberFormat="1" applyFont="1" applyFill="1" applyBorder="1" applyAlignment="1">
      <alignment vertical="top"/>
    </xf>
    <xf numFmtId="0" fontId="20" fillId="0" borderId="10" xfId="0" applyFont="1" applyFill="1" applyBorder="1" applyAlignment="1">
      <alignment vertical="top"/>
    </xf>
    <xf numFmtId="0" fontId="18" fillId="0" borderId="10" xfId="0" applyFont="1" applyFill="1" applyBorder="1" applyAlignment="1">
      <alignment vertical="top"/>
    </xf>
    <xf numFmtId="181" fontId="18" fillId="0" borderId="10" xfId="0" applyNumberFormat="1" applyFont="1" applyFill="1" applyBorder="1" applyAlignment="1">
      <alignment vertical="top"/>
    </xf>
    <xf numFmtId="181" fontId="20" fillId="0" borderId="10" xfId="0" applyNumberFormat="1" applyFont="1" applyFill="1" applyBorder="1" applyAlignment="1">
      <alignment vertical="top"/>
    </xf>
    <xf numFmtId="0" fontId="20" fillId="0" borderId="0" xfId="0" applyFont="1" applyFill="1" applyBorder="1" applyAlignment="1">
      <alignment/>
    </xf>
    <xf numFmtId="0" fontId="13" fillId="33" borderId="10" xfId="0" applyFont="1" applyFill="1" applyBorder="1" applyAlignment="1">
      <alignment horizontal="left" vertical="top" wrapText="1"/>
    </xf>
    <xf numFmtId="0" fontId="18" fillId="33" borderId="10" xfId="0" applyFont="1" applyFill="1" applyBorder="1" applyAlignment="1">
      <alignment horizontal="left" vertical="top" wrapText="1"/>
    </xf>
    <xf numFmtId="0" fontId="9" fillId="33" borderId="10" xfId="0" applyFont="1" applyFill="1" applyBorder="1" applyAlignment="1">
      <alignment horizontal="justify" vertical="top"/>
    </xf>
    <xf numFmtId="183" fontId="22" fillId="33" borderId="10" xfId="48" applyNumberFormat="1" applyFont="1" applyFill="1" applyBorder="1" applyAlignment="1">
      <alignment vertical="top"/>
    </xf>
    <xf numFmtId="181" fontId="22" fillId="33" borderId="10" xfId="48" applyNumberFormat="1" applyFont="1" applyFill="1" applyBorder="1" applyAlignment="1">
      <alignment vertical="top"/>
    </xf>
    <xf numFmtId="181" fontId="22" fillId="33" borderId="10" xfId="0" applyNumberFormat="1" applyFont="1" applyFill="1" applyBorder="1" applyAlignment="1">
      <alignment vertical="top"/>
    </xf>
    <xf numFmtId="0" fontId="22" fillId="33" borderId="10" xfId="0" applyFont="1" applyFill="1" applyBorder="1" applyAlignment="1">
      <alignment vertical="top"/>
    </xf>
    <xf numFmtId="181" fontId="9" fillId="33" borderId="10" xfId="0" applyNumberFormat="1" applyFont="1" applyFill="1" applyBorder="1" applyAlignment="1">
      <alignment vertical="top"/>
    </xf>
    <xf numFmtId="0" fontId="18" fillId="33" borderId="10" xfId="0" applyFont="1" applyFill="1" applyBorder="1" applyAlignment="1">
      <alignment horizontal="justify" vertical="top"/>
    </xf>
    <xf numFmtId="0" fontId="18" fillId="33" borderId="0" xfId="0" applyFont="1" applyFill="1" applyBorder="1" applyAlignment="1">
      <alignment/>
    </xf>
    <xf numFmtId="0" fontId="18" fillId="0" borderId="10" xfId="0" applyFont="1" applyFill="1" applyBorder="1" applyAlignment="1">
      <alignment horizontal="right" vertical="justify"/>
    </xf>
    <xf numFmtId="0" fontId="20" fillId="0" borderId="10" xfId="0" applyFont="1" applyFill="1" applyBorder="1" applyAlignment="1">
      <alignment horizontal="justify" vertical="top"/>
    </xf>
    <xf numFmtId="183" fontId="18" fillId="0" borderId="10" xfId="48" applyNumberFormat="1" applyFont="1" applyFill="1" applyBorder="1" applyAlignment="1">
      <alignment vertical="top"/>
    </xf>
    <xf numFmtId="181" fontId="18" fillId="0" borderId="10" xfId="48" applyNumberFormat="1" applyFont="1" applyFill="1" applyBorder="1" applyAlignment="1">
      <alignment vertical="top"/>
    </xf>
    <xf numFmtId="0" fontId="18" fillId="34" borderId="10" xfId="0" applyFont="1" applyFill="1" applyBorder="1" applyAlignment="1">
      <alignment horizontal="justify" wrapText="1"/>
    </xf>
    <xf numFmtId="0" fontId="20" fillId="33" borderId="10" xfId="0" applyFont="1" applyFill="1" applyBorder="1" applyAlignment="1">
      <alignment horizontal="left" vertical="top" wrapText="1"/>
    </xf>
    <xf numFmtId="0" fontId="18" fillId="33" borderId="10" xfId="0" applyFont="1" applyFill="1" applyBorder="1" applyAlignment="1">
      <alignment horizontal="right" vertical="top" wrapText="1"/>
    </xf>
    <xf numFmtId="0" fontId="9" fillId="34" borderId="21" xfId="0" applyFont="1" applyFill="1" applyBorder="1" applyAlignment="1">
      <alignment vertical="top"/>
    </xf>
    <xf numFmtId="0" fontId="13" fillId="34" borderId="10" xfId="0" applyFont="1" applyFill="1" applyBorder="1" applyAlignment="1">
      <alignment horizontal="left" vertical="top" wrapText="1"/>
    </xf>
    <xf numFmtId="0" fontId="9" fillId="34" borderId="10" xfId="0" applyFont="1" applyFill="1" applyBorder="1" applyAlignment="1">
      <alignment horizontal="justify" vertical="top"/>
    </xf>
    <xf numFmtId="183" fontId="22" fillId="34" borderId="10" xfId="48" applyNumberFormat="1" applyFont="1" applyFill="1" applyBorder="1" applyAlignment="1">
      <alignment vertical="top"/>
    </xf>
    <xf numFmtId="181" fontId="22" fillId="34" borderId="10" xfId="48" applyNumberFormat="1" applyFont="1" applyFill="1" applyBorder="1" applyAlignment="1">
      <alignment vertical="top"/>
    </xf>
    <xf numFmtId="181" fontId="22" fillId="34" borderId="10" xfId="0" applyNumberFormat="1" applyFont="1" applyFill="1" applyBorder="1" applyAlignment="1">
      <alignment vertical="top"/>
    </xf>
    <xf numFmtId="0" fontId="22" fillId="34" borderId="10" xfId="0" applyFont="1" applyFill="1" applyBorder="1" applyAlignment="1">
      <alignment vertical="top"/>
    </xf>
    <xf numFmtId="181" fontId="9" fillId="34" borderId="10" xfId="0" applyNumberFormat="1" applyFont="1" applyFill="1" applyBorder="1" applyAlignment="1">
      <alignment vertical="top"/>
    </xf>
    <xf numFmtId="0" fontId="9" fillId="34" borderId="0" xfId="0" applyFont="1" applyFill="1" applyBorder="1" applyAlignment="1">
      <alignment/>
    </xf>
    <xf numFmtId="0" fontId="9" fillId="0" borderId="21" xfId="0" applyFont="1" applyFill="1" applyBorder="1" applyAlignment="1">
      <alignment vertical="top"/>
    </xf>
    <xf numFmtId="183" fontId="22" fillId="0" borderId="10" xfId="48" applyNumberFormat="1" applyFont="1" applyFill="1" applyBorder="1" applyAlignment="1">
      <alignment vertical="top"/>
    </xf>
    <xf numFmtId="181" fontId="22" fillId="0" borderId="10" xfId="48" applyNumberFormat="1" applyFont="1" applyFill="1" applyBorder="1" applyAlignment="1">
      <alignment vertical="top"/>
    </xf>
    <xf numFmtId="181" fontId="22" fillId="0" borderId="10" xfId="0" applyNumberFormat="1" applyFont="1" applyFill="1" applyBorder="1" applyAlignment="1">
      <alignment vertical="top"/>
    </xf>
    <xf numFmtId="0" fontId="22" fillId="0" borderId="10" xfId="0" applyFont="1" applyFill="1" applyBorder="1" applyAlignment="1">
      <alignment vertical="top"/>
    </xf>
    <xf numFmtId="0" fontId="9" fillId="0" borderId="0" xfId="0" applyFont="1" applyFill="1" applyBorder="1" applyAlignment="1">
      <alignment vertical="top"/>
    </xf>
    <xf numFmtId="0" fontId="9" fillId="0" borderId="0" xfId="0" applyFont="1" applyBorder="1" applyAlignment="1">
      <alignment horizontal="left" vertical="top" wrapText="1"/>
    </xf>
    <xf numFmtId="0" fontId="9" fillId="0" borderId="0" xfId="0" applyFont="1" applyFill="1" applyBorder="1" applyAlignment="1">
      <alignment horizontal="justify" vertical="top"/>
    </xf>
    <xf numFmtId="183" fontId="22" fillId="0" borderId="0" xfId="48" applyNumberFormat="1" applyFont="1" applyFill="1" applyBorder="1" applyAlignment="1">
      <alignment vertical="top"/>
    </xf>
    <xf numFmtId="181" fontId="22" fillId="0" borderId="0" xfId="48" applyNumberFormat="1" applyFont="1" applyFill="1" applyBorder="1" applyAlignment="1">
      <alignment vertical="top"/>
    </xf>
    <xf numFmtId="181" fontId="22" fillId="0" borderId="0" xfId="0" applyNumberFormat="1" applyFont="1" applyFill="1" applyBorder="1" applyAlignment="1">
      <alignment vertical="top"/>
    </xf>
    <xf numFmtId="0" fontId="22" fillId="0" borderId="0" xfId="0" applyFont="1" applyFill="1" applyBorder="1" applyAlignment="1">
      <alignment vertical="top"/>
    </xf>
    <xf numFmtId="0" fontId="10" fillId="0" borderId="37" xfId="0" applyFont="1" applyFill="1" applyBorder="1" applyAlignment="1">
      <alignment vertical="top"/>
    </xf>
    <xf numFmtId="0" fontId="9" fillId="0" borderId="23" xfId="0" applyFont="1" applyFill="1" applyBorder="1" applyAlignment="1">
      <alignment vertical="top"/>
    </xf>
    <xf numFmtId="183" fontId="9" fillId="0" borderId="23" xfId="0" applyNumberFormat="1" applyFont="1" applyFill="1" applyBorder="1" applyAlignment="1">
      <alignment/>
    </xf>
    <xf numFmtId="0" fontId="10" fillId="0" borderId="19" xfId="0" applyFont="1" applyFill="1" applyBorder="1" applyAlignment="1">
      <alignment vertical="top"/>
    </xf>
    <xf numFmtId="0" fontId="9" fillId="0" borderId="0" xfId="0" applyFont="1" applyFill="1" applyBorder="1" applyAlignment="1">
      <alignment horizontal="right" vertical="top"/>
    </xf>
    <xf numFmtId="0" fontId="9" fillId="0" borderId="39" xfId="0" applyFont="1" applyFill="1" applyBorder="1" applyAlignment="1">
      <alignment horizontal="right" vertical="top"/>
    </xf>
    <xf numFmtId="0" fontId="9" fillId="0" borderId="40" xfId="0" applyFont="1" applyFill="1" applyBorder="1" applyAlignment="1">
      <alignment/>
    </xf>
    <xf numFmtId="183" fontId="10" fillId="0" borderId="40" xfId="0" applyNumberFormat="1" applyFont="1" applyFill="1" applyBorder="1" applyAlignment="1">
      <alignment/>
    </xf>
    <xf numFmtId="0" fontId="10" fillId="0" borderId="40" xfId="0" applyFont="1" applyFill="1" applyBorder="1" applyAlignment="1">
      <alignment/>
    </xf>
    <xf numFmtId="184" fontId="10" fillId="0" borderId="40" xfId="0" applyNumberFormat="1" applyFont="1" applyFill="1" applyBorder="1" applyAlignment="1">
      <alignment/>
    </xf>
    <xf numFmtId="184" fontId="9" fillId="0" borderId="41" xfId="0" applyNumberFormat="1" applyFont="1" applyFill="1" applyBorder="1" applyAlignment="1">
      <alignment/>
    </xf>
    <xf numFmtId="0" fontId="9" fillId="0" borderId="18" xfId="0" applyFont="1" applyFill="1" applyBorder="1" applyAlignment="1">
      <alignment/>
    </xf>
    <xf numFmtId="181" fontId="9" fillId="0" borderId="0" xfId="0" applyNumberFormat="1" applyFont="1" applyFill="1" applyBorder="1" applyAlignment="1">
      <alignment/>
    </xf>
    <xf numFmtId="0" fontId="9" fillId="0" borderId="19" xfId="0" applyFont="1" applyFill="1" applyBorder="1" applyAlignment="1">
      <alignment vertical="top"/>
    </xf>
    <xf numFmtId="179" fontId="9" fillId="0" borderId="0" xfId="0" applyNumberFormat="1" applyFont="1" applyFill="1" applyBorder="1" applyAlignment="1">
      <alignment/>
    </xf>
    <xf numFmtId="0" fontId="9" fillId="0" borderId="24" xfId="0" applyFont="1" applyFill="1" applyBorder="1" applyAlignment="1">
      <alignment vertical="top"/>
    </xf>
    <xf numFmtId="0" fontId="9" fillId="0" borderId="12" xfId="0" applyFont="1" applyFill="1" applyBorder="1" applyAlignment="1">
      <alignment vertical="top"/>
    </xf>
    <xf numFmtId="0" fontId="9" fillId="0" borderId="12" xfId="0" applyFont="1" applyFill="1" applyBorder="1" applyAlignment="1">
      <alignment/>
    </xf>
    <xf numFmtId="183" fontId="9" fillId="0" borderId="12" xfId="0" applyNumberFormat="1" applyFont="1" applyFill="1" applyBorder="1" applyAlignment="1">
      <alignment/>
    </xf>
    <xf numFmtId="0" fontId="9" fillId="0" borderId="13" xfId="0" applyFont="1" applyFill="1" applyBorder="1" applyAlignment="1">
      <alignment/>
    </xf>
    <xf numFmtId="0" fontId="9" fillId="0" borderId="0" xfId="0" applyFont="1" applyFill="1" applyAlignment="1">
      <alignment vertical="top"/>
    </xf>
    <xf numFmtId="0" fontId="9" fillId="0" borderId="0" xfId="0" applyFont="1" applyFill="1" applyAlignment="1">
      <alignment/>
    </xf>
    <xf numFmtId="183" fontId="9" fillId="0" borderId="0" xfId="0" applyNumberFormat="1" applyFont="1" applyFill="1" applyAlignment="1">
      <alignment/>
    </xf>
    <xf numFmtId="0" fontId="15" fillId="0" borderId="0" xfId="0" applyFont="1" applyFill="1" applyAlignment="1">
      <alignment vertical="top"/>
    </xf>
    <xf numFmtId="0" fontId="10" fillId="0" borderId="0" xfId="0" applyFont="1" applyFill="1" applyAlignment="1">
      <alignment/>
    </xf>
    <xf numFmtId="185" fontId="13" fillId="0" borderId="0" xfId="0" applyNumberFormat="1" applyFont="1" applyFill="1" applyBorder="1" applyAlignment="1">
      <alignment horizontal="left" vertical="center" wrapText="1"/>
    </xf>
    <xf numFmtId="0" fontId="15" fillId="0" borderId="0" xfId="0" applyFont="1" applyFill="1" applyBorder="1" applyAlignment="1">
      <alignment/>
    </xf>
    <xf numFmtId="183" fontId="15" fillId="0" borderId="0" xfId="0" applyNumberFormat="1" applyFont="1" applyFill="1" applyBorder="1" applyAlignment="1">
      <alignment/>
    </xf>
    <xf numFmtId="0" fontId="15" fillId="0" borderId="0" xfId="0" applyFont="1" applyFill="1" applyAlignment="1">
      <alignment/>
    </xf>
    <xf numFmtId="0" fontId="10" fillId="0" borderId="0" xfId="0" applyFont="1" applyFill="1" applyBorder="1" applyAlignment="1">
      <alignment horizontal="center"/>
    </xf>
    <xf numFmtId="0" fontId="9" fillId="0" borderId="0" xfId="0" applyFont="1" applyAlignment="1">
      <alignment/>
    </xf>
    <xf numFmtId="0" fontId="10" fillId="0" borderId="0" xfId="0" applyFont="1" applyAlignment="1">
      <alignment/>
    </xf>
    <xf numFmtId="0" fontId="10" fillId="35" borderId="10" xfId="0" applyFont="1" applyFill="1" applyBorder="1" applyAlignment="1">
      <alignment/>
    </xf>
    <xf numFmtId="0" fontId="10" fillId="35" borderId="10" xfId="0" applyFont="1" applyFill="1" applyBorder="1" applyAlignment="1">
      <alignment horizontal="center"/>
    </xf>
    <xf numFmtId="0" fontId="9" fillId="0" borderId="10" xfId="0" applyFont="1" applyBorder="1" applyAlignment="1">
      <alignment vertical="justify"/>
    </xf>
    <xf numFmtId="0" fontId="9" fillId="0" borderId="10" xfId="0" applyFont="1" applyBorder="1" applyAlignment="1">
      <alignment vertical="top"/>
    </xf>
    <xf numFmtId="194" fontId="9" fillId="0" borderId="10" xfId="51" applyNumberFormat="1" applyFont="1" applyBorder="1" applyAlignment="1">
      <alignment vertical="top"/>
    </xf>
    <xf numFmtId="9" fontId="9" fillId="33" borderId="10" xfId="55" applyNumberFormat="1" applyFont="1" applyFill="1" applyBorder="1" applyAlignment="1">
      <alignment vertical="top"/>
    </xf>
    <xf numFmtId="9" fontId="9" fillId="33" borderId="10" xfId="55" applyFont="1" applyFill="1" applyBorder="1" applyAlignment="1">
      <alignment vertical="top"/>
    </xf>
    <xf numFmtId="10" fontId="9" fillId="0" borderId="10" xfId="55" applyNumberFormat="1" applyFont="1" applyBorder="1" applyAlignment="1">
      <alignment vertical="top"/>
    </xf>
    <xf numFmtId="0" fontId="13" fillId="0" borderId="10" xfId="0" applyFont="1" applyBorder="1" applyAlignment="1">
      <alignment vertical="justify"/>
    </xf>
    <xf numFmtId="0" fontId="13" fillId="0" borderId="10" xfId="0" applyFont="1" applyBorder="1" applyAlignment="1">
      <alignment vertical="top"/>
    </xf>
    <xf numFmtId="10" fontId="13" fillId="0" borderId="10" xfId="55" applyNumberFormat="1" applyFont="1" applyBorder="1" applyAlignment="1">
      <alignment vertical="top"/>
    </xf>
    <xf numFmtId="195" fontId="9" fillId="0" borderId="10" xfId="55" applyNumberFormat="1" applyFont="1" applyBorder="1" applyAlignment="1">
      <alignment vertical="top"/>
    </xf>
    <xf numFmtId="196" fontId="9" fillId="0" borderId="10" xfId="51" applyNumberFormat="1" applyFont="1" applyBorder="1" applyAlignment="1">
      <alignment/>
    </xf>
    <xf numFmtId="196" fontId="13" fillId="0" borderId="10" xfId="51" applyNumberFormat="1" applyFont="1" applyBorder="1" applyAlignment="1">
      <alignment/>
    </xf>
    <xf numFmtId="9" fontId="9" fillId="0" borderId="10" xfId="0" applyNumberFormat="1" applyFont="1" applyBorder="1" applyAlignment="1">
      <alignment/>
    </xf>
    <xf numFmtId="0" fontId="9" fillId="0" borderId="0" xfId="0" applyFont="1" applyAlignment="1">
      <alignment horizontal="right"/>
    </xf>
    <xf numFmtId="197" fontId="9" fillId="0" borderId="0" xfId="0" applyNumberFormat="1" applyFont="1" applyFill="1" applyBorder="1" applyAlignment="1">
      <alignment/>
    </xf>
    <xf numFmtId="197" fontId="9" fillId="0" borderId="10" xfId="48" applyNumberFormat="1" applyFont="1" applyBorder="1" applyAlignment="1">
      <alignment/>
    </xf>
    <xf numFmtId="197" fontId="10" fillId="35" borderId="11" xfId="0" applyNumberFormat="1" applyFont="1" applyFill="1" applyBorder="1" applyAlignment="1">
      <alignment/>
    </xf>
    <xf numFmtId="180" fontId="9" fillId="0" borderId="37" xfId="0" applyNumberFormat="1" applyFont="1" applyFill="1" applyBorder="1" applyAlignment="1">
      <alignment/>
    </xf>
    <xf numFmtId="180" fontId="9" fillId="0" borderId="24" xfId="0" applyNumberFormat="1" applyFont="1" applyFill="1" applyBorder="1" applyAlignment="1">
      <alignment horizontal="left"/>
    </xf>
    <xf numFmtId="180" fontId="9" fillId="0" borderId="0" xfId="0" applyNumberFormat="1" applyFont="1" applyFill="1" applyBorder="1" applyAlignment="1">
      <alignment/>
    </xf>
    <xf numFmtId="0" fontId="9" fillId="0" borderId="24" xfId="0" applyFont="1" applyFill="1" applyBorder="1" applyAlignment="1">
      <alignment/>
    </xf>
    <xf numFmtId="0" fontId="10" fillId="0" borderId="24" xfId="0" applyFont="1" applyFill="1" applyBorder="1" applyAlignment="1">
      <alignment/>
    </xf>
    <xf numFmtId="0" fontId="12" fillId="0" borderId="0" xfId="0" applyFont="1" applyFill="1" applyBorder="1" applyAlignment="1">
      <alignment/>
    </xf>
    <xf numFmtId="43" fontId="12" fillId="0" borderId="0" xfId="48" applyFont="1" applyFill="1" applyBorder="1" applyAlignment="1">
      <alignment/>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180" fontId="10" fillId="0" borderId="20" xfId="0" applyNumberFormat="1" applyFont="1" applyFill="1" applyBorder="1" applyAlignment="1">
      <alignment horizontal="center" wrapText="1"/>
    </xf>
    <xf numFmtId="0" fontId="17" fillId="0" borderId="14" xfId="0" applyFont="1" applyFill="1" applyBorder="1" applyAlignment="1">
      <alignment horizontal="center" vertical="center" wrapText="1"/>
    </xf>
    <xf numFmtId="180" fontId="17" fillId="0" borderId="2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10" xfId="0" applyFont="1" applyFill="1" applyBorder="1" applyAlignment="1">
      <alignment horizontal="left" vertical="center" wrapText="1"/>
    </xf>
    <xf numFmtId="180" fontId="10" fillId="35" borderId="20" xfId="0" applyNumberFormat="1" applyFont="1" applyFill="1" applyBorder="1" applyAlignment="1">
      <alignment horizontal="center" vertical="center" wrapText="1"/>
    </xf>
    <xf numFmtId="0" fontId="9" fillId="35" borderId="10" xfId="0" applyFont="1" applyFill="1" applyBorder="1" applyAlignment="1">
      <alignment horizontal="center" vertical="center" wrapText="1"/>
    </xf>
    <xf numFmtId="180" fontId="9" fillId="35" borderId="10" xfId="0" applyNumberFormat="1" applyFont="1" applyFill="1" applyBorder="1" applyAlignment="1">
      <alignment vertical="top"/>
    </xf>
    <xf numFmtId="0" fontId="9" fillId="35" borderId="10" xfId="0" applyFont="1" applyFill="1" applyBorder="1" applyAlignment="1">
      <alignment vertical="top"/>
    </xf>
    <xf numFmtId="0" fontId="10" fillId="35" borderId="10" xfId="0" applyFont="1" applyFill="1" applyBorder="1" applyAlignment="1">
      <alignment horizontal="right" vertical="justify"/>
    </xf>
    <xf numFmtId="0" fontId="9" fillId="35" borderId="10" xfId="0" applyFont="1" applyFill="1" applyBorder="1" applyAlignment="1">
      <alignment horizontal="justify" vertical="top"/>
    </xf>
    <xf numFmtId="193" fontId="9" fillId="35" borderId="10" xfId="48" applyNumberFormat="1" applyFont="1" applyFill="1" applyBorder="1" applyAlignment="1">
      <alignment vertical="top"/>
    </xf>
    <xf numFmtId="181" fontId="9" fillId="35" borderId="10" xfId="48" applyNumberFormat="1" applyFont="1" applyFill="1" applyBorder="1" applyAlignment="1">
      <alignment vertical="top"/>
    </xf>
    <xf numFmtId="181" fontId="9" fillId="35" borderId="10" xfId="0" applyNumberFormat="1" applyFont="1" applyFill="1" applyBorder="1" applyAlignment="1">
      <alignment vertical="top"/>
    </xf>
    <xf numFmtId="180" fontId="10" fillId="35" borderId="10" xfId="0" applyNumberFormat="1" applyFont="1" applyFill="1" applyBorder="1" applyAlignment="1">
      <alignment vertical="top"/>
    </xf>
    <xf numFmtId="0" fontId="9" fillId="0" borderId="10" xfId="0" applyFont="1" applyFill="1" applyBorder="1" applyAlignment="1">
      <alignment horizontal="center" vertical="center" wrapText="1"/>
    </xf>
    <xf numFmtId="0" fontId="9" fillId="0" borderId="14" xfId="0" applyFont="1" applyFill="1" applyBorder="1" applyAlignment="1">
      <alignment vertical="top"/>
    </xf>
    <xf numFmtId="0" fontId="10" fillId="0" borderId="10" xfId="0" applyFont="1" applyFill="1" applyBorder="1" applyAlignment="1">
      <alignment horizontal="right" vertical="justify"/>
    </xf>
    <xf numFmtId="193" fontId="9" fillId="0" borderId="10" xfId="48" applyNumberFormat="1" applyFont="1" applyFill="1" applyBorder="1" applyAlignment="1">
      <alignment vertical="top"/>
    </xf>
    <xf numFmtId="0" fontId="10" fillId="0" borderId="10" xfId="0" applyFont="1" applyFill="1" applyBorder="1" applyAlignment="1">
      <alignment horizontal="left" vertical="center" wrapText="1"/>
    </xf>
    <xf numFmtId="0" fontId="9" fillId="0" borderId="14" xfId="0" applyFont="1" applyFill="1" applyBorder="1" applyAlignment="1">
      <alignment horizontal="center" vertical="top"/>
    </xf>
    <xf numFmtId="0" fontId="9" fillId="0" borderId="10" xfId="0" applyFont="1" applyFill="1" applyBorder="1" applyAlignment="1">
      <alignment horizontal="center" vertical="top"/>
    </xf>
    <xf numFmtId="0" fontId="10" fillId="0" borderId="21" xfId="0" applyFont="1" applyFill="1" applyBorder="1" applyAlignment="1">
      <alignment horizontal="right" vertical="justify"/>
    </xf>
    <xf numFmtId="0" fontId="9" fillId="0" borderId="21" xfId="0" applyFont="1" applyFill="1" applyBorder="1" applyAlignment="1">
      <alignment horizontal="justify" vertical="top"/>
    </xf>
    <xf numFmtId="193" fontId="9" fillId="0" borderId="21" xfId="48" applyNumberFormat="1" applyFont="1" applyFill="1" applyBorder="1" applyAlignment="1">
      <alignment vertical="top"/>
    </xf>
    <xf numFmtId="181" fontId="9" fillId="0" borderId="21" xfId="48" applyNumberFormat="1" applyFont="1" applyFill="1" applyBorder="1" applyAlignment="1">
      <alignment vertical="top"/>
    </xf>
    <xf numFmtId="0" fontId="9" fillId="35" borderId="21" xfId="0" applyFont="1" applyFill="1" applyBorder="1" applyAlignment="1">
      <alignment vertical="top"/>
    </xf>
    <xf numFmtId="0" fontId="9" fillId="35" borderId="21" xfId="0" applyFont="1" applyFill="1" applyBorder="1" applyAlignment="1">
      <alignment horizontal="center" vertical="top"/>
    </xf>
    <xf numFmtId="0" fontId="10" fillId="35" borderId="21" xfId="0" applyFont="1" applyFill="1" applyBorder="1" applyAlignment="1">
      <alignment horizontal="left" vertical="justify"/>
    </xf>
    <xf numFmtId="0" fontId="9" fillId="35" borderId="21" xfId="0" applyFont="1" applyFill="1" applyBorder="1" applyAlignment="1">
      <alignment horizontal="justify" vertical="top"/>
    </xf>
    <xf numFmtId="193" fontId="22" fillId="35" borderId="21" xfId="48" applyNumberFormat="1" applyFont="1" applyFill="1" applyBorder="1" applyAlignment="1">
      <alignment vertical="top"/>
    </xf>
    <xf numFmtId="181" fontId="22" fillId="35" borderId="21" xfId="48" applyNumberFormat="1" applyFont="1" applyFill="1" applyBorder="1" applyAlignment="1">
      <alignment vertical="top"/>
    </xf>
    <xf numFmtId="181" fontId="22" fillId="35" borderId="21" xfId="0" applyNumberFormat="1" applyFont="1" applyFill="1" applyBorder="1" applyAlignment="1">
      <alignment vertical="top"/>
    </xf>
    <xf numFmtId="0" fontId="10" fillId="35" borderId="21" xfId="0" applyFont="1" applyFill="1" applyBorder="1" applyAlignment="1">
      <alignment vertical="top"/>
    </xf>
    <xf numFmtId="0" fontId="9" fillId="35" borderId="10" xfId="0" applyFont="1" applyFill="1" applyBorder="1" applyAlignment="1">
      <alignment horizontal="center" vertical="top"/>
    </xf>
    <xf numFmtId="0" fontId="9" fillId="35" borderId="10" xfId="0" applyFont="1" applyFill="1" applyBorder="1" applyAlignment="1">
      <alignment vertical="justify"/>
    </xf>
    <xf numFmtId="0" fontId="9" fillId="36" borderId="0" xfId="0" applyFont="1" applyFill="1" applyBorder="1" applyAlignment="1">
      <alignment/>
    </xf>
    <xf numFmtId="0" fontId="9" fillId="35" borderId="11" xfId="0" applyFont="1" applyFill="1" applyBorder="1" applyAlignment="1">
      <alignment vertical="top"/>
    </xf>
    <xf numFmtId="193" fontId="22" fillId="0" borderId="10" xfId="48" applyNumberFormat="1" applyFont="1" applyFill="1" applyBorder="1" applyAlignment="1">
      <alignment vertical="top"/>
    </xf>
    <xf numFmtId="0" fontId="10" fillId="0" borderId="10" xfId="0" applyFont="1" applyFill="1" applyBorder="1" applyAlignment="1">
      <alignment horizontal="left" vertical="justify"/>
    </xf>
    <xf numFmtId="0" fontId="9" fillId="0" borderId="22" xfId="0" applyFont="1" applyFill="1" applyBorder="1" applyAlignment="1">
      <alignment horizontal="left" vertical="center" wrapText="1"/>
    </xf>
    <xf numFmtId="181" fontId="9" fillId="0" borderId="10" xfId="48" applyNumberFormat="1" applyFont="1" applyFill="1" applyBorder="1" applyAlignment="1">
      <alignment horizontal="left" vertical="top"/>
    </xf>
    <xf numFmtId="181" fontId="22" fillId="0" borderId="10" xfId="48" applyNumberFormat="1" applyFont="1" applyFill="1" applyBorder="1" applyAlignment="1">
      <alignment horizontal="left" vertical="top"/>
    </xf>
    <xf numFmtId="0" fontId="10" fillId="35" borderId="10" xfId="0" applyFont="1" applyFill="1" applyBorder="1" applyAlignment="1">
      <alignment horizontal="left" vertical="justify"/>
    </xf>
    <xf numFmtId="193" fontId="22" fillId="35" borderId="10" xfId="48" applyNumberFormat="1" applyFont="1" applyFill="1" applyBorder="1" applyAlignment="1">
      <alignment vertical="top"/>
    </xf>
    <xf numFmtId="181" fontId="22" fillId="35" borderId="10" xfId="48" applyNumberFormat="1" applyFont="1" applyFill="1" applyBorder="1" applyAlignment="1">
      <alignment vertical="top"/>
    </xf>
    <xf numFmtId="181" fontId="22" fillId="35" borderId="10" xfId="0" applyNumberFormat="1" applyFont="1" applyFill="1" applyBorder="1" applyAlignment="1">
      <alignment vertical="top"/>
    </xf>
    <xf numFmtId="0" fontId="22" fillId="35" borderId="10" xfId="0" applyFont="1" applyFill="1" applyBorder="1" applyAlignment="1">
      <alignment vertical="top"/>
    </xf>
    <xf numFmtId="0" fontId="9" fillId="35" borderId="10" xfId="0" applyFont="1" applyFill="1" applyBorder="1" applyAlignment="1">
      <alignment horizontal="left" vertical="justify"/>
    </xf>
    <xf numFmtId="0" fontId="10" fillId="0" borderId="10" xfId="0" applyFont="1" applyFill="1" applyBorder="1" applyAlignment="1">
      <alignment horizontal="center" vertical="top"/>
    </xf>
    <xf numFmtId="0" fontId="10" fillId="0" borderId="19" xfId="0" applyFont="1" applyFill="1" applyBorder="1" applyAlignment="1">
      <alignment horizontal="center" vertical="top"/>
    </xf>
    <xf numFmtId="0" fontId="10" fillId="0" borderId="16" xfId="0" applyFont="1" applyFill="1" applyBorder="1" applyAlignment="1">
      <alignment horizontal="left" vertical="justify"/>
    </xf>
    <xf numFmtId="0" fontId="9" fillId="0" borderId="16" xfId="0" applyFont="1" applyFill="1" applyBorder="1" applyAlignment="1">
      <alignment horizontal="justify" vertical="top"/>
    </xf>
    <xf numFmtId="193" fontId="22" fillId="0" borderId="16" xfId="48" applyNumberFormat="1" applyFont="1" applyFill="1" applyBorder="1" applyAlignment="1">
      <alignment vertical="top"/>
    </xf>
    <xf numFmtId="181" fontId="22" fillId="0" borderId="16" xfId="48" applyNumberFormat="1" applyFont="1" applyFill="1" applyBorder="1" applyAlignment="1">
      <alignment vertical="top"/>
    </xf>
    <xf numFmtId="181" fontId="22" fillId="0" borderId="16" xfId="0" applyNumberFormat="1" applyFont="1" applyFill="1" applyBorder="1" applyAlignment="1">
      <alignment vertical="top"/>
    </xf>
    <xf numFmtId="0" fontId="22" fillId="0" borderId="16" xfId="0" applyFont="1" applyFill="1" applyBorder="1" applyAlignment="1">
      <alignment vertical="top"/>
    </xf>
    <xf numFmtId="16" fontId="9" fillId="0" borderId="10" xfId="0" applyNumberFormat="1" applyFont="1" applyFill="1" applyBorder="1" applyAlignment="1">
      <alignment horizontal="center" vertical="top"/>
    </xf>
    <xf numFmtId="0" fontId="9" fillId="0" borderId="24" xfId="0" applyFont="1" applyFill="1" applyBorder="1" applyAlignment="1">
      <alignment horizontal="center" vertical="top"/>
    </xf>
    <xf numFmtId="0" fontId="9" fillId="0" borderId="11" xfId="0" applyFont="1" applyFill="1" applyBorder="1" applyAlignment="1">
      <alignment vertical="justify"/>
    </xf>
    <xf numFmtId="0" fontId="9" fillId="0" borderId="11" xfId="0" applyFont="1" applyFill="1" applyBorder="1" applyAlignment="1">
      <alignment horizontal="justify" vertical="top"/>
    </xf>
    <xf numFmtId="193" fontId="9" fillId="0" borderId="11" xfId="48" applyNumberFormat="1" applyFont="1" applyFill="1" applyBorder="1" applyAlignment="1">
      <alignment vertical="top"/>
    </xf>
    <xf numFmtId="181" fontId="9" fillId="0" borderId="11" xfId="48" applyNumberFormat="1" applyFont="1" applyFill="1" applyBorder="1" applyAlignment="1">
      <alignment vertical="top"/>
    </xf>
    <xf numFmtId="0" fontId="9" fillId="0" borderId="11" xfId="0" applyFont="1" applyFill="1" applyBorder="1" applyAlignment="1">
      <alignment vertical="top"/>
    </xf>
    <xf numFmtId="16" fontId="9" fillId="0" borderId="24" xfId="0" applyNumberFormat="1" applyFont="1" applyFill="1" applyBorder="1" applyAlignment="1">
      <alignment horizontal="center" vertical="top"/>
    </xf>
    <xf numFmtId="0" fontId="9" fillId="0" borderId="21" xfId="0" applyFont="1" applyFill="1" applyBorder="1" applyAlignment="1">
      <alignment vertical="justify"/>
    </xf>
    <xf numFmtId="0" fontId="9" fillId="0" borderId="37" xfId="0" applyFont="1" applyFill="1" applyBorder="1" applyAlignment="1">
      <alignment horizontal="center" vertical="top"/>
    </xf>
    <xf numFmtId="181" fontId="9" fillId="0" borderId="16" xfId="48" applyNumberFormat="1" applyFont="1" applyFill="1" applyBorder="1" applyAlignment="1">
      <alignment vertical="top"/>
    </xf>
    <xf numFmtId="0" fontId="9" fillId="0" borderId="16" xfId="0" applyFont="1" applyFill="1" applyBorder="1" applyAlignment="1">
      <alignment vertical="top"/>
    </xf>
    <xf numFmtId="0" fontId="9" fillId="0" borderId="18" xfId="0" applyFont="1" applyFill="1" applyBorder="1" applyAlignment="1">
      <alignment vertical="top"/>
    </xf>
    <xf numFmtId="0" fontId="9" fillId="0" borderId="37" xfId="0" applyFont="1" applyFill="1" applyBorder="1" applyAlignment="1">
      <alignment vertical="top"/>
    </xf>
    <xf numFmtId="193" fontId="22" fillId="0" borderId="21" xfId="48" applyNumberFormat="1" applyFont="1" applyFill="1" applyBorder="1" applyAlignment="1">
      <alignment vertical="top"/>
    </xf>
    <xf numFmtId="181" fontId="22" fillId="0" borderId="21" xfId="48" applyNumberFormat="1" applyFont="1" applyFill="1" applyBorder="1" applyAlignment="1">
      <alignment vertical="top"/>
    </xf>
    <xf numFmtId="181" fontId="22" fillId="0" borderId="21" xfId="0" applyNumberFormat="1" applyFont="1" applyFill="1" applyBorder="1" applyAlignment="1">
      <alignment vertical="top"/>
    </xf>
    <xf numFmtId="0" fontId="22" fillId="0" borderId="21" xfId="0" applyFont="1" applyFill="1" applyBorder="1" applyAlignment="1">
      <alignment vertical="top"/>
    </xf>
    <xf numFmtId="0" fontId="10" fillId="35" borderId="10" xfId="0" applyFont="1" applyFill="1" applyBorder="1" applyAlignment="1">
      <alignment horizontal="center" vertical="top"/>
    </xf>
    <xf numFmtId="0" fontId="9" fillId="35" borderId="16" xfId="0" applyFont="1" applyFill="1" applyBorder="1" applyAlignment="1">
      <alignment vertical="top"/>
    </xf>
    <xf numFmtId="0" fontId="9" fillId="35" borderId="11" xfId="0" applyFont="1" applyFill="1" applyBorder="1" applyAlignment="1">
      <alignment vertical="justify"/>
    </xf>
    <xf numFmtId="0" fontId="9" fillId="35" borderId="11" xfId="0" applyFont="1" applyFill="1" applyBorder="1" applyAlignment="1">
      <alignment horizontal="justify" vertical="top"/>
    </xf>
    <xf numFmtId="193" fontId="9" fillId="35" borderId="11" xfId="48" applyNumberFormat="1" applyFont="1" applyFill="1" applyBorder="1" applyAlignment="1">
      <alignment vertical="top"/>
    </xf>
    <xf numFmtId="181" fontId="9" fillId="35" borderId="11" xfId="48" applyNumberFormat="1" applyFont="1" applyFill="1" applyBorder="1" applyAlignment="1">
      <alignment vertical="top"/>
    </xf>
    <xf numFmtId="181" fontId="9" fillId="35" borderId="11" xfId="0" applyNumberFormat="1" applyFont="1" applyFill="1" applyBorder="1" applyAlignment="1">
      <alignment vertical="top"/>
    </xf>
    <xf numFmtId="0" fontId="9" fillId="0" borderId="19" xfId="0" applyFont="1" applyFill="1" applyBorder="1" applyAlignment="1">
      <alignment horizontal="center" vertical="top"/>
    </xf>
    <xf numFmtId="0" fontId="10" fillId="0" borderId="16" xfId="0" applyFont="1" applyFill="1" applyBorder="1" applyAlignment="1">
      <alignment horizontal="right" vertical="justify"/>
    </xf>
    <xf numFmtId="0" fontId="9" fillId="0" borderId="42" xfId="0" applyFont="1" applyFill="1" applyBorder="1" applyAlignment="1">
      <alignment vertical="top"/>
    </xf>
    <xf numFmtId="0" fontId="9" fillId="35" borderId="20" xfId="0" applyFont="1" applyFill="1" applyBorder="1" applyAlignment="1">
      <alignment horizontal="left" vertical="center" wrapText="1"/>
    </xf>
    <xf numFmtId="0" fontId="9" fillId="35" borderId="0" xfId="0" applyFont="1" applyFill="1" applyBorder="1" applyAlignment="1">
      <alignment horizontal="center"/>
    </xf>
    <xf numFmtId="0" fontId="10" fillId="35" borderId="21" xfId="0" applyFont="1" applyFill="1" applyBorder="1" applyAlignment="1">
      <alignment horizontal="right" vertical="justify"/>
    </xf>
    <xf numFmtId="193" fontId="10" fillId="0" borderId="10" xfId="48" applyNumberFormat="1" applyFont="1" applyFill="1" applyBorder="1" applyAlignment="1">
      <alignment vertical="top"/>
    </xf>
    <xf numFmtId="181" fontId="10" fillId="0" borderId="10" xfId="48" applyNumberFormat="1" applyFont="1" applyFill="1" applyBorder="1" applyAlignment="1">
      <alignment vertical="top"/>
    </xf>
    <xf numFmtId="181" fontId="10" fillId="0" borderId="10" xfId="0" applyNumberFormat="1" applyFont="1" applyFill="1" applyBorder="1" applyAlignment="1">
      <alignment vertical="top"/>
    </xf>
    <xf numFmtId="0" fontId="10" fillId="0" borderId="10" xfId="0" applyFont="1" applyFill="1" applyBorder="1" applyAlignment="1">
      <alignment vertical="top"/>
    </xf>
    <xf numFmtId="0" fontId="9" fillId="0" borderId="10" xfId="0" applyFont="1" applyFill="1" applyBorder="1" applyAlignment="1">
      <alignment horizontal="left" vertical="justify"/>
    </xf>
    <xf numFmtId="193" fontId="10" fillId="35" borderId="10" xfId="48" applyNumberFormat="1" applyFont="1" applyFill="1" applyBorder="1" applyAlignment="1">
      <alignment vertical="top"/>
    </xf>
    <xf numFmtId="181" fontId="10" fillId="35" borderId="10" xfId="48" applyNumberFormat="1" applyFont="1" applyFill="1" applyBorder="1" applyAlignment="1">
      <alignment vertical="top"/>
    </xf>
    <xf numFmtId="181" fontId="10" fillId="35" borderId="10" xfId="0" applyNumberFormat="1" applyFont="1" applyFill="1" applyBorder="1" applyAlignment="1">
      <alignment vertical="top"/>
    </xf>
    <xf numFmtId="0" fontId="10" fillId="35" borderId="10" xfId="0" applyFont="1" applyFill="1" applyBorder="1" applyAlignment="1">
      <alignment vertical="top"/>
    </xf>
    <xf numFmtId="0" fontId="9" fillId="35" borderId="10" xfId="0" applyFont="1" applyFill="1" applyBorder="1" applyAlignment="1">
      <alignment/>
    </xf>
    <xf numFmtId="181" fontId="9" fillId="35" borderId="10" xfId="48" applyNumberFormat="1" applyFont="1" applyFill="1" applyBorder="1" applyAlignment="1">
      <alignment/>
    </xf>
    <xf numFmtId="181" fontId="10" fillId="35" borderId="10" xfId="48" applyNumberFormat="1" applyFont="1" applyFill="1" applyBorder="1" applyAlignment="1">
      <alignment/>
    </xf>
    <xf numFmtId="180" fontId="9" fillId="0" borderId="0" xfId="48" applyNumberFormat="1" applyFont="1" applyFill="1" applyBorder="1" applyAlignment="1">
      <alignment/>
    </xf>
    <xf numFmtId="193" fontId="9" fillId="0" borderId="0" xfId="0" applyNumberFormat="1" applyFont="1" applyFill="1" applyAlignment="1">
      <alignment/>
    </xf>
    <xf numFmtId="0" fontId="10" fillId="0" borderId="21" xfId="0" applyFont="1" applyFill="1" applyBorder="1" applyAlignment="1">
      <alignment vertical="top" wrapText="1"/>
    </xf>
    <xf numFmtId="0" fontId="23" fillId="0" borderId="0" xfId="0" applyFont="1" applyAlignment="1">
      <alignment vertical="top" wrapText="1"/>
    </xf>
    <xf numFmtId="180" fontId="10" fillId="0" borderId="15" xfId="0" applyNumberFormat="1" applyFont="1" applyFill="1" applyBorder="1" applyAlignment="1">
      <alignment horizontal="center" vertical="top" wrapText="1"/>
    </xf>
    <xf numFmtId="180" fontId="9" fillId="0" borderId="10" xfId="0" applyNumberFormat="1" applyFont="1" applyFill="1" applyBorder="1" applyAlignment="1">
      <alignment horizontal="center" vertical="top" wrapText="1"/>
    </xf>
    <xf numFmtId="180" fontId="9" fillId="0" borderId="10" xfId="50" applyNumberFormat="1" applyFont="1" applyFill="1" applyBorder="1" applyAlignment="1">
      <alignment horizontal="center" vertical="top" wrapText="1"/>
    </xf>
    <xf numFmtId="180" fontId="10" fillId="0" borderId="10" xfId="50" applyNumberFormat="1" applyFont="1" applyFill="1" applyBorder="1" applyAlignment="1">
      <alignment horizontal="center" vertical="top" wrapText="1"/>
    </xf>
    <xf numFmtId="0" fontId="4" fillId="0" borderId="0" xfId="0" applyFont="1" applyAlignment="1">
      <alignment vertical="top" wrapText="1"/>
    </xf>
    <xf numFmtId="180" fontId="10" fillId="0" borderId="0" xfId="0" applyNumberFormat="1" applyFont="1" applyFill="1" applyAlignment="1">
      <alignment horizontal="center" vertical="top" wrapText="1"/>
    </xf>
    <xf numFmtId="0" fontId="10" fillId="0" borderId="37" xfId="0" applyFont="1" applyFill="1" applyBorder="1" applyAlignment="1">
      <alignment vertical="top" wrapText="1"/>
    </xf>
    <xf numFmtId="0" fontId="9" fillId="0" borderId="23" xfId="0" applyFont="1" applyFill="1" applyBorder="1" applyAlignment="1">
      <alignment vertical="top" wrapText="1"/>
    </xf>
    <xf numFmtId="0" fontId="9" fillId="0" borderId="38" xfId="0" applyFont="1" applyFill="1" applyBorder="1" applyAlignment="1">
      <alignment vertical="top" wrapText="1"/>
    </xf>
    <xf numFmtId="181" fontId="9" fillId="0" borderId="43" xfId="0" applyNumberFormat="1" applyFont="1" applyFill="1" applyBorder="1" applyAlignment="1">
      <alignment vertical="top"/>
    </xf>
    <xf numFmtId="0" fontId="12" fillId="0" borderId="18" xfId="0" applyFont="1" applyBorder="1" applyAlignment="1">
      <alignment/>
    </xf>
    <xf numFmtId="181" fontId="9" fillId="0" borderId="10" xfId="0" applyNumberFormat="1" applyFont="1" applyFill="1" applyBorder="1" applyAlignment="1">
      <alignment horizontal="center" vertical="top"/>
    </xf>
    <xf numFmtId="0" fontId="12" fillId="0" borderId="21" xfId="0" applyFont="1" applyBorder="1" applyAlignment="1">
      <alignment horizontal="center" vertical="center"/>
    </xf>
    <xf numFmtId="0" fontId="12" fillId="0" borderId="11" xfId="0" applyFont="1" applyBorder="1" applyAlignment="1">
      <alignment vertical="top" wrapText="1"/>
    </xf>
    <xf numFmtId="0" fontId="16" fillId="0" borderId="11" xfId="0" applyFont="1" applyBorder="1" applyAlignment="1">
      <alignment horizontal="left" vertical="center" wrapText="1"/>
    </xf>
    <xf numFmtId="0" fontId="16" fillId="0" borderId="11" xfId="0" applyFont="1" applyBorder="1" applyAlignment="1">
      <alignment vertical="center"/>
    </xf>
    <xf numFmtId="1" fontId="16" fillId="0" borderId="11" xfId="0" applyNumberFormat="1" applyFont="1" applyBorder="1" applyAlignment="1">
      <alignment horizontal="center" vertical="center"/>
    </xf>
    <xf numFmtId="180" fontId="16" fillId="0" borderId="11" xfId="0" applyNumberFormat="1" applyFont="1" applyBorder="1" applyAlignment="1">
      <alignment/>
    </xf>
    <xf numFmtId="0" fontId="12" fillId="0" borderId="20" xfId="0" applyFont="1" applyBorder="1" applyAlignment="1">
      <alignment horizontal="left" vertical="center" wrapText="1"/>
    </xf>
    <xf numFmtId="0" fontId="10" fillId="0" borderId="14" xfId="0" applyFont="1" applyBorder="1" applyAlignment="1">
      <alignment horizontal="justify" vertical="top" wrapText="1"/>
    </xf>
    <xf numFmtId="0" fontId="10" fillId="0" borderId="14" xfId="0" applyFont="1" applyBorder="1" applyAlignment="1">
      <alignment vertical="top" wrapText="1"/>
    </xf>
    <xf numFmtId="0" fontId="16" fillId="0" borderId="20" xfId="0" applyFont="1" applyBorder="1" applyAlignment="1">
      <alignment vertical="center"/>
    </xf>
    <xf numFmtId="0" fontId="9" fillId="0" borderId="20" xfId="0" applyFont="1" applyFill="1" applyBorder="1" applyAlignment="1">
      <alignment horizontal="justify" vertical="center"/>
    </xf>
    <xf numFmtId="0" fontId="16" fillId="0" borderId="44" xfId="0" applyFont="1" applyFill="1" applyBorder="1" applyAlignment="1">
      <alignment horizontal="left" vertical="center" wrapText="1"/>
    </xf>
    <xf numFmtId="181" fontId="10" fillId="0" borderId="45" xfId="0" applyNumberFormat="1" applyFont="1" applyFill="1" applyBorder="1" applyAlignment="1">
      <alignment vertical="top"/>
    </xf>
    <xf numFmtId="0" fontId="16" fillId="0" borderId="17" xfId="0" applyFont="1" applyFill="1" applyBorder="1" applyAlignment="1">
      <alignment horizontal="left" vertical="center" wrapText="1"/>
    </xf>
    <xf numFmtId="181" fontId="10" fillId="0" borderId="17" xfId="0" applyNumberFormat="1" applyFont="1" applyFill="1" applyBorder="1" applyAlignment="1">
      <alignment vertical="top"/>
    </xf>
    <xf numFmtId="0" fontId="16" fillId="0" borderId="39" xfId="0" applyFont="1" applyBorder="1" applyAlignment="1">
      <alignment/>
    </xf>
    <xf numFmtId="0" fontId="16" fillId="0" borderId="40" xfId="0" applyFont="1" applyBorder="1" applyAlignment="1">
      <alignment horizontal="left" vertical="center" wrapText="1"/>
    </xf>
    <xf numFmtId="0" fontId="16" fillId="0" borderId="40" xfId="0" applyFont="1" applyBorder="1" applyAlignment="1">
      <alignment vertical="center"/>
    </xf>
    <xf numFmtId="1" fontId="16" fillId="0" borderId="40" xfId="0" applyNumberFormat="1" applyFont="1" applyBorder="1" applyAlignment="1">
      <alignment horizontal="center" vertical="center"/>
    </xf>
    <xf numFmtId="180" fontId="16" fillId="0" borderId="41" xfId="0" applyNumberFormat="1" applyFont="1" applyBorder="1" applyAlignment="1">
      <alignment/>
    </xf>
    <xf numFmtId="0" fontId="10" fillId="0" borderId="11" xfId="0" applyFont="1" applyBorder="1" applyAlignment="1">
      <alignment horizontal="justify" vertical="top" wrapText="1"/>
    </xf>
    <xf numFmtId="0" fontId="16" fillId="0" borderId="39" xfId="0" applyFont="1" applyBorder="1" applyAlignment="1">
      <alignment horizontal="left" vertical="center" wrapText="1"/>
    </xf>
    <xf numFmtId="0" fontId="16" fillId="0" borderId="20" xfId="0" applyFont="1" applyBorder="1" applyAlignment="1">
      <alignment/>
    </xf>
    <xf numFmtId="0" fontId="12" fillId="0" borderId="20" xfId="0" applyFont="1" applyBorder="1" applyAlignment="1">
      <alignment/>
    </xf>
    <xf numFmtId="0" fontId="12" fillId="0" borderId="13" xfId="0" applyFont="1" applyBorder="1" applyAlignment="1">
      <alignment/>
    </xf>
    <xf numFmtId="0" fontId="10" fillId="0" borderId="21" xfId="0" applyFont="1" applyBorder="1" applyAlignment="1">
      <alignment vertical="center" wrapText="1"/>
    </xf>
    <xf numFmtId="0" fontId="16" fillId="0" borderId="23" xfId="0" applyFont="1" applyBorder="1" applyAlignment="1">
      <alignment horizontal="left" vertical="center" wrapText="1"/>
    </xf>
    <xf numFmtId="0" fontId="16" fillId="0" borderId="23" xfId="0" applyFont="1" applyBorder="1" applyAlignment="1">
      <alignment vertical="center"/>
    </xf>
    <xf numFmtId="1" fontId="16" fillId="0" borderId="23" xfId="0" applyNumberFormat="1" applyFont="1" applyBorder="1" applyAlignment="1">
      <alignment horizontal="center" vertical="center"/>
    </xf>
    <xf numFmtId="180" fontId="16" fillId="0" borderId="23" xfId="0" applyNumberFormat="1" applyFont="1" applyBorder="1" applyAlignment="1">
      <alignment/>
    </xf>
    <xf numFmtId="0" fontId="16" fillId="0" borderId="46" xfId="0" applyFont="1" applyFill="1" applyBorder="1" applyAlignment="1">
      <alignment horizontal="left" vertical="center" wrapText="1"/>
    </xf>
    <xf numFmtId="181" fontId="10" fillId="0" borderId="46" xfId="0" applyNumberFormat="1" applyFont="1" applyFill="1" applyBorder="1" applyAlignment="1">
      <alignment vertical="top"/>
    </xf>
    <xf numFmtId="0" fontId="16" fillId="0" borderId="27" xfId="0" applyFont="1" applyBorder="1" applyAlignment="1">
      <alignment horizontal="left" vertical="center" wrapText="1"/>
    </xf>
    <xf numFmtId="180" fontId="16" fillId="0" borderId="29" xfId="0" applyNumberFormat="1" applyFont="1" applyBorder="1" applyAlignment="1">
      <alignment/>
    </xf>
    <xf numFmtId="0" fontId="12" fillId="0" borderId="22" xfId="0" applyFont="1" applyBorder="1" applyAlignment="1">
      <alignment vertical="top" wrapText="1"/>
    </xf>
    <xf numFmtId="0" fontId="9" fillId="0" borderId="31" xfId="0" applyFont="1" applyFill="1" applyBorder="1" applyAlignment="1">
      <alignment horizontal="left" vertical="top" wrapText="1"/>
    </xf>
    <xf numFmtId="0" fontId="12" fillId="0" borderId="32" xfId="0" applyFont="1" applyFill="1" applyBorder="1" applyAlignment="1">
      <alignment horizontal="left" vertical="center" wrapText="1"/>
    </xf>
    <xf numFmtId="0" fontId="12" fillId="0" borderId="32" xfId="0" applyFont="1" applyBorder="1" applyAlignment="1">
      <alignment/>
    </xf>
    <xf numFmtId="0" fontId="12" fillId="0" borderId="47"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xf>
    <xf numFmtId="0" fontId="9" fillId="0" borderId="22"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42" xfId="0" applyFont="1" applyFill="1" applyBorder="1" applyAlignment="1">
      <alignment horizontal="left" vertical="top" wrapText="1"/>
    </xf>
    <xf numFmtId="0" fontId="16" fillId="0" borderId="31" xfId="0" applyFont="1" applyBorder="1" applyAlignment="1">
      <alignment horizontal="left" vertical="center" wrapText="1"/>
    </xf>
    <xf numFmtId="0" fontId="9" fillId="0" borderId="33" xfId="0" applyFont="1" applyFill="1" applyBorder="1" applyAlignment="1">
      <alignment horizontal="left" vertical="top" wrapText="1"/>
    </xf>
    <xf numFmtId="0" fontId="27" fillId="0" borderId="0" xfId="0" applyFont="1" applyAlignment="1">
      <alignment vertical="top" wrapText="1"/>
    </xf>
    <xf numFmtId="180" fontId="27" fillId="0" borderId="10" xfId="0" applyNumberFormat="1" applyFont="1" applyBorder="1" applyAlignment="1">
      <alignment vertical="top" wrapText="1"/>
    </xf>
    <xf numFmtId="0" fontId="27" fillId="0" borderId="10" xfId="0" applyFont="1" applyBorder="1" applyAlignment="1">
      <alignment vertical="top" wrapText="1"/>
    </xf>
    <xf numFmtId="0" fontId="26" fillId="0" borderId="0" xfId="0" applyFont="1" applyFill="1" applyBorder="1" applyAlignment="1">
      <alignment/>
    </xf>
    <xf numFmtId="181" fontId="26" fillId="0" borderId="0" xfId="48" applyNumberFormat="1" applyFont="1" applyFill="1" applyBorder="1" applyAlignment="1">
      <alignment/>
    </xf>
    <xf numFmtId="0" fontId="26" fillId="0" borderId="0" xfId="0" applyNumberFormat="1" applyFont="1" applyFill="1" applyBorder="1" applyAlignment="1">
      <alignment vertical="top" wrapText="1"/>
    </xf>
    <xf numFmtId="0" fontId="26" fillId="0" borderId="10" xfId="0" applyFont="1" applyFill="1" applyBorder="1" applyAlignment="1">
      <alignment horizontal="justify" vertical="top"/>
    </xf>
    <xf numFmtId="0" fontId="14"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xf>
    <xf numFmtId="0" fontId="26" fillId="0" borderId="10" xfId="0" applyFont="1" applyFill="1" applyBorder="1" applyAlignment="1">
      <alignment vertical="top"/>
    </xf>
    <xf numFmtId="0" fontId="26" fillId="0" borderId="10" xfId="0" applyNumberFormat="1" applyFont="1" applyFill="1" applyBorder="1" applyAlignment="1">
      <alignment vertical="top" wrapText="1"/>
    </xf>
    <xf numFmtId="193" fontId="26" fillId="0" borderId="10" xfId="48" applyNumberFormat="1" applyFont="1" applyFill="1" applyBorder="1" applyAlignment="1">
      <alignment vertical="top"/>
    </xf>
    <xf numFmtId="181" fontId="26" fillId="0" borderId="10" xfId="48" applyNumberFormat="1" applyFont="1" applyFill="1" applyBorder="1" applyAlignment="1">
      <alignment vertical="top"/>
    </xf>
    <xf numFmtId="181" fontId="26" fillId="0" borderId="10" xfId="0" applyNumberFormat="1" applyFont="1" applyFill="1" applyBorder="1" applyAlignment="1">
      <alignment vertical="top"/>
    </xf>
    <xf numFmtId="181" fontId="28" fillId="0" borderId="0" xfId="0" applyNumberFormat="1" applyFont="1" applyFill="1" applyBorder="1" applyAlignment="1">
      <alignment vertical="top"/>
    </xf>
    <xf numFmtId="181" fontId="14" fillId="0" borderId="0" xfId="0" applyNumberFormat="1" applyFont="1" applyFill="1" applyBorder="1" applyAlignment="1">
      <alignment horizontal="left" vertical="top" wrapText="1"/>
    </xf>
    <xf numFmtId="0" fontId="26" fillId="0" borderId="10" xfId="0" applyFont="1" applyFill="1" applyBorder="1" applyAlignment="1">
      <alignment horizontal="center" vertical="top"/>
    </xf>
    <xf numFmtId="181" fontId="14" fillId="0" borderId="0" xfId="0" applyNumberFormat="1" applyFont="1" applyFill="1" applyBorder="1" applyAlignment="1">
      <alignment vertical="top" wrapText="1"/>
    </xf>
    <xf numFmtId="181" fontId="28" fillId="0" borderId="49" xfId="0" applyNumberFormat="1" applyFont="1" applyFill="1" applyBorder="1" applyAlignment="1">
      <alignment vertical="top"/>
    </xf>
    <xf numFmtId="0" fontId="14" fillId="0" borderId="0" xfId="0" applyFont="1" applyFill="1" applyBorder="1" applyAlignment="1">
      <alignment wrapText="1"/>
    </xf>
    <xf numFmtId="181" fontId="26" fillId="0" borderId="50" xfId="0" applyNumberFormat="1"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horizontal="center" vertical="top"/>
    </xf>
    <xf numFmtId="0" fontId="26" fillId="0" borderId="0" xfId="0" applyFont="1" applyFill="1" applyAlignment="1">
      <alignment/>
    </xf>
    <xf numFmtId="181" fontId="26" fillId="0" borderId="0" xfId="0" applyNumberFormat="1" applyFont="1" applyFill="1" applyBorder="1" applyAlignment="1">
      <alignment/>
    </xf>
    <xf numFmtId="0" fontId="26" fillId="0" borderId="0" xfId="0" applyFont="1" applyFill="1" applyBorder="1" applyAlignment="1">
      <alignment/>
    </xf>
    <xf numFmtId="0" fontId="30" fillId="0" borderId="10" xfId="0" applyFont="1" applyFill="1" applyBorder="1" applyAlignment="1">
      <alignment vertical="top" wrapText="1"/>
    </xf>
    <xf numFmtId="0" fontId="27" fillId="0" borderId="10" xfId="0" applyFont="1" applyFill="1" applyBorder="1" applyAlignment="1">
      <alignment vertical="top" wrapText="1"/>
    </xf>
    <xf numFmtId="0" fontId="27" fillId="0" borderId="10" xfId="0" applyFont="1" applyBorder="1" applyAlignment="1">
      <alignment horizontal="center" vertical="top" wrapText="1"/>
    </xf>
    <xf numFmtId="0" fontId="27" fillId="0" borderId="10" xfId="0" applyFont="1" applyFill="1" applyBorder="1" applyAlignment="1">
      <alignment horizontal="center" vertical="top" wrapText="1"/>
    </xf>
    <xf numFmtId="0" fontId="27" fillId="0" borderId="10" xfId="0" applyFont="1" applyBorder="1" applyAlignment="1">
      <alignment horizontal="left" vertical="center" wrapText="1"/>
    </xf>
    <xf numFmtId="0" fontId="30" fillId="0" borderId="10" xfId="0" applyFont="1" applyBorder="1" applyAlignment="1">
      <alignment vertical="top" wrapText="1"/>
    </xf>
    <xf numFmtId="0" fontId="30" fillId="0" borderId="0" xfId="0" applyFont="1" applyFill="1" applyBorder="1" applyAlignment="1">
      <alignment vertical="top" wrapText="1"/>
    </xf>
    <xf numFmtId="180" fontId="27" fillId="0" borderId="0" xfId="50" applyNumberFormat="1" applyFont="1" applyFill="1" applyBorder="1" applyAlignment="1">
      <alignment horizontal="center" vertical="top" wrapText="1"/>
    </xf>
    <xf numFmtId="0" fontId="27" fillId="0" borderId="10" xfId="0" applyFont="1" applyBorder="1" applyAlignment="1">
      <alignment/>
    </xf>
    <xf numFmtId="0" fontId="30" fillId="0" borderId="10" xfId="0" applyFont="1" applyBorder="1" applyAlignment="1">
      <alignment horizontal="center"/>
    </xf>
    <xf numFmtId="0" fontId="27" fillId="0" borderId="10" xfId="0" applyFont="1" applyBorder="1" applyAlignment="1">
      <alignment horizontal="center"/>
    </xf>
    <xf numFmtId="0" fontId="30" fillId="0" borderId="10" xfId="0" applyFont="1" applyBorder="1" applyAlignment="1">
      <alignment horizontal="justify" vertical="top" wrapText="1"/>
    </xf>
    <xf numFmtId="0" fontId="27" fillId="0" borderId="10" xfId="0" applyFont="1" applyBorder="1" applyAlignment="1">
      <alignment/>
    </xf>
    <xf numFmtId="0" fontId="27" fillId="0" borderId="10" xfId="0" applyFont="1" applyBorder="1" applyAlignment="1">
      <alignment horizontal="left" vertical="top" wrapText="1"/>
    </xf>
    <xf numFmtId="0" fontId="27" fillId="0" borderId="10" xfId="0" applyFont="1" applyBorder="1" applyAlignment="1">
      <alignment vertical="center" wrapText="1"/>
    </xf>
    <xf numFmtId="0" fontId="30" fillId="0" borderId="10" xfId="0" applyFont="1" applyBorder="1" applyAlignment="1">
      <alignment horizontal="left" vertical="top" wrapText="1"/>
    </xf>
    <xf numFmtId="6" fontId="27" fillId="0" borderId="10" xfId="0" applyNumberFormat="1" applyFont="1" applyFill="1" applyBorder="1" applyAlignment="1">
      <alignment vertical="top" wrapText="1"/>
    </xf>
    <xf numFmtId="0" fontId="30" fillId="0" borderId="10" xfId="0" applyFont="1" applyBorder="1" applyAlignment="1">
      <alignment/>
    </xf>
    <xf numFmtId="0" fontId="30" fillId="0" borderId="16" xfId="0" applyFont="1" applyBorder="1" applyAlignment="1">
      <alignment vertical="top" wrapText="1"/>
    </xf>
    <xf numFmtId="0" fontId="30" fillId="0" borderId="10" xfId="0" applyFont="1" applyBorder="1" applyAlignment="1">
      <alignment horizontal="center" vertical="top" wrapText="1"/>
    </xf>
    <xf numFmtId="1" fontId="27" fillId="0" borderId="10" xfId="0" applyNumberFormat="1" applyFont="1" applyBorder="1" applyAlignment="1">
      <alignment horizontal="center" vertical="center" wrapText="1"/>
    </xf>
    <xf numFmtId="6" fontId="27" fillId="0" borderId="10" xfId="0" applyNumberFormat="1" applyFont="1" applyBorder="1" applyAlignment="1">
      <alignment horizontal="justify" vertical="top" wrapText="1"/>
    </xf>
    <xf numFmtId="1" fontId="27" fillId="0" borderId="10" xfId="0" applyNumberFormat="1" applyFont="1" applyFill="1" applyBorder="1" applyAlignment="1">
      <alignment horizontal="center" vertical="center" wrapText="1"/>
    </xf>
    <xf numFmtId="0" fontId="27" fillId="0" borderId="10" xfId="0" applyFont="1" applyFill="1" applyBorder="1" applyAlignment="1">
      <alignment horizontal="left" vertical="top" wrapText="1"/>
    </xf>
    <xf numFmtId="0" fontId="30"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30" fillId="0" borderId="10" xfId="0" applyFont="1" applyFill="1" applyBorder="1" applyAlignment="1">
      <alignment horizontal="left" vertical="center" wrapText="1"/>
    </xf>
    <xf numFmtId="0" fontId="27" fillId="0" borderId="10" xfId="0" applyFont="1" applyFill="1" applyBorder="1" applyAlignment="1">
      <alignment/>
    </xf>
    <xf numFmtId="0" fontId="30" fillId="0" borderId="10" xfId="0" applyFont="1" applyBorder="1" applyAlignment="1">
      <alignment horizontal="center" vertical="center" wrapText="1"/>
    </xf>
    <xf numFmtId="1" fontId="27" fillId="0" borderId="10" xfId="0" applyNumberFormat="1" applyFont="1" applyFill="1" applyBorder="1" applyAlignment="1">
      <alignment horizontal="center" vertical="top" wrapText="1"/>
    </xf>
    <xf numFmtId="1" fontId="30" fillId="0" borderId="10" xfId="0" applyNumberFormat="1" applyFont="1" applyBorder="1" applyAlignment="1">
      <alignment horizontal="center" vertical="center" wrapText="1"/>
    </xf>
    <xf numFmtId="6" fontId="30" fillId="0" borderId="10" xfId="0" applyNumberFormat="1" applyFont="1" applyBorder="1" applyAlignment="1">
      <alignment horizontal="justify" vertical="top" wrapText="1"/>
    </xf>
    <xf numFmtId="0" fontId="14" fillId="0" borderId="10" xfId="0" applyFont="1" applyFill="1" applyBorder="1" applyAlignment="1">
      <alignment horizontal="center" vertical="top"/>
    </xf>
    <xf numFmtId="181" fontId="29" fillId="0" borderId="0" xfId="0" applyNumberFormat="1" applyFont="1" applyFill="1" applyBorder="1" applyAlignment="1">
      <alignment vertical="top"/>
    </xf>
    <xf numFmtId="0" fontId="14" fillId="0" borderId="10" xfId="0" applyNumberFormat="1" applyFont="1" applyFill="1" applyBorder="1" applyAlignment="1">
      <alignment vertical="top" wrapText="1"/>
    </xf>
    <xf numFmtId="0" fontId="30" fillId="0" borderId="10" xfId="0" applyFont="1" applyFill="1" applyBorder="1" applyAlignment="1">
      <alignment horizontal="center" vertical="top" wrapText="1"/>
    </xf>
    <xf numFmtId="181" fontId="27" fillId="0" borderId="10" xfId="50" applyNumberFormat="1" applyFont="1" applyFill="1" applyBorder="1" applyAlignment="1">
      <alignment horizontal="center" vertical="top" wrapText="1"/>
    </xf>
    <xf numFmtId="181" fontId="27" fillId="0" borderId="10" xfId="50" applyNumberFormat="1" applyFont="1" applyFill="1" applyBorder="1" applyAlignment="1">
      <alignment vertical="top" wrapText="1"/>
    </xf>
    <xf numFmtId="181" fontId="28" fillId="0" borderId="51" xfId="0" applyNumberFormat="1" applyFont="1" applyFill="1" applyBorder="1" applyAlignment="1">
      <alignment vertical="top"/>
    </xf>
    <xf numFmtId="181" fontId="28" fillId="0" borderId="52" xfId="0" applyNumberFormat="1" applyFont="1" applyFill="1" applyBorder="1" applyAlignment="1">
      <alignment vertical="top"/>
    </xf>
    <xf numFmtId="181" fontId="14" fillId="0" borderId="52" xfId="0" applyNumberFormat="1" applyFont="1" applyFill="1" applyBorder="1" applyAlignment="1">
      <alignment vertical="top" wrapText="1"/>
    </xf>
    <xf numFmtId="181" fontId="28" fillId="0" borderId="53" xfId="0" applyNumberFormat="1" applyFont="1" applyFill="1" applyBorder="1" applyAlignment="1">
      <alignment vertical="top"/>
    </xf>
    <xf numFmtId="0" fontId="26" fillId="0" borderId="10" xfId="0" applyFont="1" applyFill="1" applyBorder="1" applyAlignment="1">
      <alignment/>
    </xf>
    <xf numFmtId="181" fontId="26" fillId="0" borderId="10" xfId="48" applyNumberFormat="1" applyFont="1" applyFill="1" applyBorder="1" applyAlignment="1">
      <alignment/>
    </xf>
    <xf numFmtId="43" fontId="26" fillId="0" borderId="10" xfId="48" applyFont="1" applyFill="1" applyBorder="1" applyAlignment="1">
      <alignment/>
    </xf>
    <xf numFmtId="0" fontId="26" fillId="0" borderId="10" xfId="0" applyFont="1" applyFill="1" applyBorder="1" applyAlignment="1">
      <alignment horizontal="center"/>
    </xf>
    <xf numFmtId="193" fontId="29" fillId="0" borderId="10" xfId="48" applyNumberFormat="1" applyFont="1" applyFill="1" applyBorder="1" applyAlignment="1">
      <alignment vertical="top"/>
    </xf>
    <xf numFmtId="181" fontId="29" fillId="0" borderId="10" xfId="48" applyNumberFormat="1" applyFont="1" applyFill="1" applyBorder="1" applyAlignment="1">
      <alignment vertical="top"/>
    </xf>
    <xf numFmtId="181" fontId="29" fillId="0" borderId="10" xfId="0" applyNumberFormat="1" applyFont="1" applyFill="1" applyBorder="1" applyAlignment="1">
      <alignment vertical="top"/>
    </xf>
    <xf numFmtId="0" fontId="14" fillId="0" borderId="10" xfId="0" applyFont="1" applyFill="1" applyBorder="1" applyAlignment="1">
      <alignment vertical="top"/>
    </xf>
    <xf numFmtId="0" fontId="14" fillId="0" borderId="10" xfId="0" applyFont="1" applyFill="1" applyBorder="1" applyAlignment="1">
      <alignment horizontal="justify" vertical="top"/>
    </xf>
    <xf numFmtId="0" fontId="29" fillId="0" borderId="10" xfId="0" applyFont="1" applyFill="1" applyBorder="1" applyAlignment="1">
      <alignment vertical="top"/>
    </xf>
    <xf numFmtId="181" fontId="14" fillId="0" borderId="10" xfId="0" applyNumberFormat="1" applyFont="1" applyFill="1" applyBorder="1" applyAlignment="1">
      <alignment vertical="top"/>
    </xf>
    <xf numFmtId="16" fontId="26" fillId="0" borderId="10" xfId="0" applyNumberFormat="1" applyFont="1" applyFill="1" applyBorder="1" applyAlignment="1">
      <alignment horizontal="center" vertical="top"/>
    </xf>
    <xf numFmtId="0" fontId="14" fillId="0" borderId="10" xfId="0" applyFont="1" applyFill="1" applyBorder="1" applyAlignment="1">
      <alignment/>
    </xf>
    <xf numFmtId="181" fontId="14" fillId="0" borderId="10" xfId="48" applyNumberFormat="1" applyFont="1" applyFill="1" applyBorder="1" applyAlignment="1">
      <alignment/>
    </xf>
    <xf numFmtId="181" fontId="14" fillId="0" borderId="10" xfId="0" applyNumberFormat="1" applyFont="1" applyFill="1" applyBorder="1" applyAlignment="1">
      <alignment/>
    </xf>
    <xf numFmtId="0" fontId="26" fillId="0" borderId="10" xfId="0" applyFont="1" applyFill="1" applyBorder="1" applyAlignment="1">
      <alignment vertical="top" wrapText="1"/>
    </xf>
    <xf numFmtId="184" fontId="14" fillId="0" borderId="10" xfId="0" applyNumberFormat="1" applyFont="1" applyFill="1" applyBorder="1" applyAlignment="1">
      <alignment horizontal="right" vertical="top" wrapText="1"/>
    </xf>
    <xf numFmtId="0" fontId="14" fillId="0" borderId="10" xfId="0" applyFont="1" applyFill="1" applyBorder="1" applyAlignment="1">
      <alignment vertical="top" wrapText="1"/>
    </xf>
    <xf numFmtId="184" fontId="14" fillId="0" borderId="10" xfId="0" applyNumberFormat="1" applyFont="1" applyFill="1" applyBorder="1" applyAlignment="1">
      <alignment vertical="top" wrapText="1"/>
    </xf>
    <xf numFmtId="184" fontId="26" fillId="0" borderId="10" xfId="0" applyNumberFormat="1" applyFont="1" applyFill="1" applyBorder="1" applyAlignment="1">
      <alignment vertical="top" wrapText="1"/>
    </xf>
    <xf numFmtId="0" fontId="26" fillId="0" borderId="10" xfId="0" applyFont="1" applyFill="1" applyBorder="1" applyAlignment="1">
      <alignment/>
    </xf>
    <xf numFmtId="181" fontId="26" fillId="0" borderId="10" xfId="0" applyNumberFormat="1" applyFont="1" applyFill="1" applyBorder="1" applyAlignment="1">
      <alignment/>
    </xf>
    <xf numFmtId="198" fontId="26" fillId="0" borderId="10" xfId="0" applyNumberFormat="1" applyFont="1" applyFill="1" applyBorder="1" applyAlignment="1">
      <alignment/>
    </xf>
    <xf numFmtId="0" fontId="28" fillId="0" borderId="10" xfId="0" applyNumberFormat="1" applyFont="1" applyFill="1" applyBorder="1" applyAlignment="1">
      <alignment vertical="top" wrapText="1"/>
    </xf>
    <xf numFmtId="193" fontId="26" fillId="0" borderId="10" xfId="0" applyNumberFormat="1" applyFont="1" applyFill="1" applyBorder="1" applyAlignment="1">
      <alignment/>
    </xf>
    <xf numFmtId="0" fontId="30" fillId="0" borderId="14" xfId="0" applyFont="1" applyBorder="1" applyAlignment="1">
      <alignment horizontal="left" vertical="top" wrapText="1"/>
    </xf>
    <xf numFmtId="0" fontId="27" fillId="0" borderId="14" xfId="0" applyFont="1" applyFill="1" applyBorder="1" applyAlignment="1">
      <alignment vertical="top" wrapText="1"/>
    </xf>
    <xf numFmtId="0" fontId="30" fillId="0" borderId="14" xfId="0" applyFont="1" applyFill="1" applyBorder="1" applyAlignment="1">
      <alignment vertical="top" wrapText="1"/>
    </xf>
    <xf numFmtId="180" fontId="27" fillId="0" borderId="14" xfId="0" applyNumberFormat="1" applyFont="1" applyBorder="1" applyAlignment="1">
      <alignment/>
    </xf>
    <xf numFmtId="180" fontId="27" fillId="0" borderId="14" xfId="0" applyNumberFormat="1" applyFont="1" applyBorder="1" applyAlignment="1">
      <alignment vertical="top" wrapText="1"/>
    </xf>
    <xf numFmtId="180" fontId="30" fillId="0" borderId="14" xfId="0" applyNumberFormat="1" applyFont="1" applyBorder="1" applyAlignment="1">
      <alignment vertical="top" wrapText="1"/>
    </xf>
    <xf numFmtId="180" fontId="27" fillId="0" borderId="14" xfId="0" applyNumberFormat="1" applyFont="1" applyFill="1" applyBorder="1" applyAlignment="1">
      <alignment horizontal="left" vertical="top" wrapText="1"/>
    </xf>
    <xf numFmtId="180" fontId="27" fillId="0" borderId="14" xfId="0" applyNumberFormat="1" applyFont="1" applyFill="1" applyBorder="1" applyAlignment="1">
      <alignment horizontal="center" vertical="top" wrapText="1"/>
    </xf>
    <xf numFmtId="180" fontId="27" fillId="0" borderId="14" xfId="50" applyNumberFormat="1" applyFont="1" applyFill="1" applyBorder="1" applyAlignment="1">
      <alignment vertical="top" wrapText="1"/>
    </xf>
    <xf numFmtId="180" fontId="30" fillId="0" borderId="14" xfId="0" applyNumberFormat="1" applyFont="1" applyBorder="1" applyAlignment="1">
      <alignment horizontal="center" vertical="top" wrapText="1"/>
    </xf>
    <xf numFmtId="180" fontId="27" fillId="0" borderId="14" xfId="0" applyNumberFormat="1" applyFont="1" applyBorder="1" applyAlignment="1">
      <alignment horizontal="center" vertical="top" wrapText="1"/>
    </xf>
    <xf numFmtId="180" fontId="30" fillId="0" borderId="14" xfId="0" applyNumberFormat="1" applyFont="1" applyBorder="1" applyAlignment="1">
      <alignment horizontal="left" vertical="top" wrapText="1"/>
    </xf>
    <xf numFmtId="180" fontId="27" fillId="0" borderId="14" xfId="0" applyNumberFormat="1" applyFont="1" applyBorder="1" applyAlignment="1">
      <alignment horizontal="left" vertical="top" wrapText="1"/>
    </xf>
    <xf numFmtId="180" fontId="27" fillId="0" borderId="0" xfId="0" applyNumberFormat="1" applyFont="1" applyFill="1" applyBorder="1" applyAlignment="1">
      <alignment horizontal="center" vertical="top" wrapText="1"/>
    </xf>
    <xf numFmtId="0" fontId="27" fillId="0" borderId="0" xfId="0" applyFont="1" applyBorder="1" applyAlignment="1">
      <alignment vertical="top" wrapText="1"/>
    </xf>
    <xf numFmtId="0" fontId="27" fillId="0" borderId="0" xfId="0" applyFont="1" applyBorder="1" applyAlignment="1">
      <alignment/>
    </xf>
    <xf numFmtId="0" fontId="27" fillId="0" borderId="0" xfId="0" applyFont="1" applyBorder="1" applyAlignment="1">
      <alignment/>
    </xf>
    <xf numFmtId="0" fontId="30" fillId="0" borderId="0" xfId="0" applyFont="1" applyBorder="1" applyAlignment="1">
      <alignment/>
    </xf>
    <xf numFmtId="0" fontId="30" fillId="0" borderId="0" xfId="0" applyFont="1" applyBorder="1" applyAlignment="1">
      <alignment vertical="top" wrapText="1"/>
    </xf>
    <xf numFmtId="180" fontId="30" fillId="0" borderId="0" xfId="50" applyNumberFormat="1" applyFont="1" applyFill="1" applyBorder="1" applyAlignment="1">
      <alignment vertical="top" wrapText="1"/>
    </xf>
    <xf numFmtId="0" fontId="27" fillId="0" borderId="0" xfId="0" applyFont="1" applyFill="1" applyBorder="1" applyAlignment="1">
      <alignment/>
    </xf>
    <xf numFmtId="0" fontId="30" fillId="0" borderId="10" xfId="0" applyFont="1" applyFill="1" applyBorder="1" applyAlignment="1">
      <alignment horizontal="left" vertical="top" wrapText="1"/>
    </xf>
    <xf numFmtId="0" fontId="27" fillId="0" borderId="10" xfId="0" applyFont="1" applyBorder="1" applyAlignment="1">
      <alignment horizontal="left" vertical="center"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30" fillId="0" borderId="20" xfId="0" applyFont="1" applyBorder="1" applyAlignment="1">
      <alignment horizontal="left" vertical="top" wrapText="1"/>
    </xf>
    <xf numFmtId="180" fontId="30" fillId="0" borderId="14" xfId="0" applyNumberFormat="1" applyFont="1" applyBorder="1" applyAlignment="1">
      <alignment horizontal="justify" vertical="top" wrapText="1"/>
    </xf>
    <xf numFmtId="0" fontId="30" fillId="0" borderId="10" xfId="0" applyFont="1" applyBorder="1" applyAlignment="1">
      <alignment horizontal="justify" vertical="top" wrapText="1"/>
    </xf>
    <xf numFmtId="0" fontId="30" fillId="0" borderId="10" xfId="0" applyFont="1" applyFill="1" applyBorder="1" applyAlignment="1">
      <alignment horizontal="center" vertical="top" wrapText="1"/>
    </xf>
    <xf numFmtId="0" fontId="30" fillId="0" borderId="10" xfId="0" applyFont="1" applyBorder="1" applyAlignment="1">
      <alignment horizontal="left" vertical="top"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1" fontId="12" fillId="0" borderId="54" xfId="0" applyNumberFormat="1" applyFont="1" applyBorder="1" applyAlignment="1">
      <alignment horizontal="center" vertical="center" wrapText="1"/>
    </xf>
    <xf numFmtId="1" fontId="12" fillId="0" borderId="55" xfId="0" applyNumberFormat="1" applyFont="1" applyBorder="1" applyAlignment="1">
      <alignment horizontal="center" vertical="center" wrapText="1"/>
    </xf>
    <xf numFmtId="1" fontId="12" fillId="0" borderId="56" xfId="0" applyNumberFormat="1" applyFont="1" applyBorder="1" applyAlignment="1">
      <alignment horizontal="center" vertical="center" wrapText="1"/>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6" xfId="0" applyFont="1" applyBorder="1" applyAlignment="1">
      <alignment horizontal="center" vertical="center" wrapText="1"/>
    </xf>
    <xf numFmtId="180" fontId="12" fillId="0" borderId="54" xfId="0" applyNumberFormat="1" applyFont="1" applyBorder="1" applyAlignment="1">
      <alignment horizontal="center" vertical="center" wrapText="1"/>
    </xf>
    <xf numFmtId="180" fontId="12" fillId="0" borderId="55" xfId="0" applyNumberFormat="1" applyFont="1" applyBorder="1" applyAlignment="1">
      <alignment horizontal="center" vertical="center" wrapText="1"/>
    </xf>
    <xf numFmtId="180" fontId="12" fillId="0" borderId="56" xfId="0" applyNumberFormat="1"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xf>
    <xf numFmtId="0" fontId="26" fillId="0" borderId="10" xfId="0" applyFont="1" applyFill="1" applyBorder="1" applyAlignment="1">
      <alignment horizontal="justify" vertical="top"/>
    </xf>
    <xf numFmtId="0" fontId="14" fillId="0" borderId="10" xfId="0" applyFont="1" applyFill="1" applyBorder="1" applyAlignment="1">
      <alignment horizontal="center" vertical="center" textRotation="90" wrapText="1"/>
    </xf>
    <xf numFmtId="0" fontId="14" fillId="0" borderId="10" xfId="0" applyNumberFormat="1" applyFont="1" applyFill="1" applyBorder="1" applyAlignment="1">
      <alignment vertical="top" wrapText="1"/>
    </xf>
    <xf numFmtId="0" fontId="14" fillId="0" borderId="10" xfId="0" applyFont="1" applyFill="1" applyBorder="1" applyAlignment="1">
      <alignment horizontal="center" wrapText="1"/>
    </xf>
    <xf numFmtId="0" fontId="10" fillId="0" borderId="14" xfId="0" applyFont="1" applyFill="1" applyBorder="1" applyAlignment="1">
      <alignment vertical="top" wrapText="1"/>
    </xf>
    <xf numFmtId="0" fontId="10" fillId="0" borderId="15" xfId="0" applyFont="1" applyFill="1" applyBorder="1" applyAlignment="1">
      <alignment vertical="top" wrapText="1"/>
    </xf>
    <xf numFmtId="0" fontId="10" fillId="0" borderId="15" xfId="0" applyFont="1" applyFill="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0" xfId="0" applyFont="1" applyFill="1" applyBorder="1" applyAlignment="1">
      <alignment vertical="top" wrapText="1"/>
    </xf>
    <xf numFmtId="0" fontId="10" fillId="0" borderId="19" xfId="0" applyFont="1" applyFill="1" applyBorder="1" applyAlignment="1">
      <alignment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10" fillId="0" borderId="21" xfId="0" applyFont="1" applyFill="1" applyBorder="1" applyAlignment="1">
      <alignment horizontal="center" vertical="center" textRotation="90" wrapText="1"/>
    </xf>
    <xf numFmtId="0" fontId="10" fillId="0" borderId="16"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180" fontId="10" fillId="0" borderId="20" xfId="0" applyNumberFormat="1" applyFont="1" applyFill="1" applyBorder="1" applyAlignment="1">
      <alignment horizontal="center" vertical="center" wrapText="1"/>
    </xf>
    <xf numFmtId="0" fontId="9" fillId="0" borderId="10" xfId="0" applyFont="1" applyFill="1" applyBorder="1" applyAlignment="1">
      <alignment horizontal="justify" vertical="top"/>
    </xf>
    <xf numFmtId="0" fontId="9" fillId="0" borderId="24"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20" xfId="0" applyFont="1" applyBorder="1" applyAlignment="1">
      <alignment horizontal="left" vertical="top"/>
    </xf>
    <xf numFmtId="0" fontId="9" fillId="0" borderId="12"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9" fillId="0" borderId="21" xfId="0" applyFont="1" applyFill="1" applyBorder="1" applyAlignment="1">
      <alignment horizontal="justify" vertical="top"/>
    </xf>
    <xf numFmtId="0" fontId="10" fillId="0" borderId="10" xfId="0" applyFont="1" applyFill="1" applyBorder="1" applyAlignment="1">
      <alignment horizontal="center" vertical="center" textRotation="90" wrapText="1"/>
    </xf>
    <xf numFmtId="183"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xf>
    <xf numFmtId="0" fontId="10" fillId="0" borderId="10" xfId="0" applyFont="1" applyFill="1" applyBorder="1" applyAlignment="1">
      <alignment horizontal="center" wrapText="1"/>
    </xf>
    <xf numFmtId="0" fontId="10" fillId="0" borderId="1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ML%20Materias%20prim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L ManejoSostenible"/>
      <sheetName val="BP-ManejoSostenible"/>
      <sheetName val="DiscriminadoMateriales"/>
    </sheetNames>
    <sheetDataSet>
      <sheetData sheetId="2">
        <row r="20">
          <cell r="D20">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K61"/>
  <sheetViews>
    <sheetView zoomScalePageLayoutView="0" workbookViewId="0" topLeftCell="A1">
      <pane ySplit="9" topLeftCell="A10" activePane="bottomLeft" state="frozen"/>
      <selection pane="topLeft" activeCell="A1" sqref="A1"/>
      <selection pane="bottomLeft" activeCell="A2" sqref="A2:E2"/>
    </sheetView>
  </sheetViews>
  <sheetFormatPr defaultColWidth="21.57421875" defaultRowHeight="15"/>
  <cols>
    <col min="1" max="1" width="27.140625" style="488" customWidth="1"/>
    <col min="2" max="2" width="16.00390625" style="488" customWidth="1"/>
    <col min="3" max="3" width="9.57421875" style="490" customWidth="1"/>
    <col min="4" max="4" width="17.00390625" style="488" customWidth="1"/>
    <col min="5" max="5" width="22.421875" style="488" customWidth="1"/>
    <col min="6" max="6" width="16.421875" style="488" customWidth="1"/>
    <col min="7" max="7" width="14.57421875" style="550" customWidth="1"/>
    <col min="8" max="37" width="21.57421875" style="562" customWidth="1"/>
    <col min="38" max="16384" width="21.57421875" style="488" customWidth="1"/>
  </cols>
  <sheetData>
    <row r="1" spans="1:37" s="453" customFormat="1" ht="15.75">
      <c r="A1" s="480" t="s">
        <v>70</v>
      </c>
      <c r="B1" s="481"/>
      <c r="C1" s="483"/>
      <c r="D1" s="481"/>
      <c r="E1" s="481"/>
      <c r="F1" s="481"/>
      <c r="G1" s="548"/>
      <c r="H1" s="560"/>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row>
    <row r="2" spans="1:37" s="453" customFormat="1" ht="36" customHeight="1">
      <c r="A2" s="568" t="s">
        <v>481</v>
      </c>
      <c r="B2" s="568"/>
      <c r="C2" s="568"/>
      <c r="D2" s="568"/>
      <c r="E2" s="568"/>
      <c r="F2" s="480"/>
      <c r="G2" s="549"/>
      <c r="H2" s="486"/>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row>
    <row r="3" spans="1:37" s="453" customFormat="1" ht="15.75">
      <c r="A3" s="481"/>
      <c r="B3" s="481"/>
      <c r="C3" s="483"/>
      <c r="D3" s="481"/>
      <c r="E3" s="481"/>
      <c r="F3" s="481"/>
      <c r="G3" s="548"/>
      <c r="H3" s="487"/>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row>
    <row r="4" spans="1:37" s="453" customFormat="1" ht="31.5">
      <c r="A4" s="480" t="s">
        <v>71</v>
      </c>
      <c r="B4" s="480"/>
      <c r="C4" s="515"/>
      <c r="D4" s="480"/>
      <c r="E4" s="480"/>
      <c r="F4" s="480"/>
      <c r="G4" s="549"/>
      <c r="H4" s="486"/>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row>
    <row r="5" spans="1:37" s="453" customFormat="1" ht="15.75">
      <c r="A5" s="480"/>
      <c r="B5" s="481"/>
      <c r="C5" s="516"/>
      <c r="D5" s="517"/>
      <c r="E5" s="481"/>
      <c r="F5" s="481"/>
      <c r="G5" s="548"/>
      <c r="H5" s="487"/>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row>
    <row r="6" spans="1:37" s="453" customFormat="1" ht="15.75">
      <c r="A6" s="568" t="s">
        <v>482</v>
      </c>
      <c r="B6" s="568"/>
      <c r="C6" s="568"/>
      <c r="D6" s="568"/>
      <c r="E6" s="568"/>
      <c r="F6" s="568"/>
      <c r="G6" s="549"/>
      <c r="H6" s="486"/>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row>
    <row r="7" ht="15.75">
      <c r="C7" s="489" t="s">
        <v>219</v>
      </c>
    </row>
    <row r="9" spans="1:37" s="492" customFormat="1" ht="31.5">
      <c r="A9" s="485" t="s">
        <v>226</v>
      </c>
      <c r="B9" s="485" t="s">
        <v>16</v>
      </c>
      <c r="C9" s="485" t="s">
        <v>225</v>
      </c>
      <c r="D9" s="485" t="s">
        <v>224</v>
      </c>
      <c r="E9" s="574" t="s">
        <v>384</v>
      </c>
      <c r="F9" s="485" t="s">
        <v>223</v>
      </c>
      <c r="G9" s="573" t="s">
        <v>221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row>
    <row r="10" spans="1:7" ht="15.75">
      <c r="A10" s="455"/>
      <c r="B10" s="485"/>
      <c r="C10" s="482"/>
      <c r="D10" s="455"/>
      <c r="E10" s="574"/>
      <c r="F10" s="491"/>
      <c r="G10" s="573"/>
    </row>
    <row r="11" spans="1:7" ht="15.75">
      <c r="A11" s="485" t="s">
        <v>17</v>
      </c>
      <c r="C11" s="482"/>
      <c r="D11" s="455"/>
      <c r="E11" s="455"/>
      <c r="F11" s="455"/>
      <c r="G11" s="551"/>
    </row>
    <row r="12" spans="1:7" ht="141.75">
      <c r="A12" s="493" t="s">
        <v>564</v>
      </c>
      <c r="B12" s="494" t="s">
        <v>561</v>
      </c>
      <c r="C12" s="482" t="s">
        <v>176</v>
      </c>
      <c r="D12" s="455" t="s">
        <v>562</v>
      </c>
      <c r="E12" s="455" t="s">
        <v>563</v>
      </c>
      <c r="F12" s="455" t="s">
        <v>573</v>
      </c>
      <c r="G12" s="552" t="s">
        <v>222</v>
      </c>
    </row>
    <row r="13" spans="1:7" ht="15.75">
      <c r="A13" s="576" t="s">
        <v>175</v>
      </c>
      <c r="B13" s="576"/>
      <c r="C13" s="576"/>
      <c r="D13" s="576"/>
      <c r="E13" s="576"/>
      <c r="F13" s="576"/>
      <c r="G13" s="576"/>
    </row>
    <row r="14" spans="1:7" ht="189">
      <c r="A14" s="493" t="s">
        <v>565</v>
      </c>
      <c r="B14" s="493" t="s">
        <v>574</v>
      </c>
      <c r="C14" s="482" t="s">
        <v>176</v>
      </c>
      <c r="D14" s="493" t="s">
        <v>575</v>
      </c>
      <c r="E14" s="493" t="s">
        <v>576</v>
      </c>
      <c r="F14" s="493" t="s">
        <v>566</v>
      </c>
      <c r="G14" s="547"/>
    </row>
    <row r="15" spans="1:7" ht="15.75">
      <c r="A15" s="575" t="s">
        <v>18</v>
      </c>
      <c r="B15" s="575"/>
      <c r="C15" s="575"/>
      <c r="D15" s="575"/>
      <c r="E15" s="575"/>
      <c r="F15" s="496"/>
      <c r="G15" s="553"/>
    </row>
    <row r="16" spans="1:37" s="497" customFormat="1" ht="204.75">
      <c r="A16" s="485" t="s">
        <v>406</v>
      </c>
      <c r="B16" s="493" t="s">
        <v>378</v>
      </c>
      <c r="C16" s="483">
        <f>C17+C20+C22+C27</f>
        <v>352</v>
      </c>
      <c r="D16" s="493" t="s">
        <v>567</v>
      </c>
      <c r="E16" s="493" t="s">
        <v>568</v>
      </c>
      <c r="F16" s="496" t="s">
        <v>577</v>
      </c>
      <c r="G16" s="55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row>
    <row r="17" spans="1:7" ht="141.75">
      <c r="A17" s="480" t="s">
        <v>492</v>
      </c>
      <c r="B17" s="481" t="s">
        <v>280</v>
      </c>
      <c r="C17" s="483">
        <v>24</v>
      </c>
      <c r="D17" s="481" t="s">
        <v>281</v>
      </c>
      <c r="E17" s="481" t="s">
        <v>578</v>
      </c>
      <c r="F17" s="481" t="s">
        <v>597</v>
      </c>
      <c r="G17" s="555">
        <v>2217700</v>
      </c>
    </row>
    <row r="18" spans="1:7" ht="126">
      <c r="A18" s="480" t="s">
        <v>753</v>
      </c>
      <c r="B18" s="481" t="s">
        <v>598</v>
      </c>
      <c r="C18" s="483">
        <v>120</v>
      </c>
      <c r="D18" s="454" t="s">
        <v>625</v>
      </c>
      <c r="E18" s="455" t="s">
        <v>626</v>
      </c>
      <c r="F18" s="481" t="s">
        <v>627</v>
      </c>
      <c r="G18" s="555">
        <v>10059000</v>
      </c>
    </row>
    <row r="19" spans="1:7" ht="170.25" customHeight="1">
      <c r="A19" s="480" t="s">
        <v>754</v>
      </c>
      <c r="B19" s="455" t="s">
        <v>272</v>
      </c>
      <c r="C19" s="483">
        <v>80</v>
      </c>
      <c r="D19" s="455" t="s">
        <v>273</v>
      </c>
      <c r="E19" s="455" t="s">
        <v>271</v>
      </c>
      <c r="F19" s="481" t="s">
        <v>282</v>
      </c>
      <c r="G19" s="555">
        <v>6329500</v>
      </c>
    </row>
    <row r="20" spans="1:7" ht="204.75">
      <c r="A20" s="480" t="s">
        <v>755</v>
      </c>
      <c r="B20" s="481" t="s">
        <v>379</v>
      </c>
      <c r="C20" s="483">
        <v>152</v>
      </c>
      <c r="D20" s="454" t="s">
        <v>380</v>
      </c>
      <c r="E20" s="455" t="s">
        <v>381</v>
      </c>
      <c r="F20" s="481" t="s">
        <v>569</v>
      </c>
      <c r="G20" s="555">
        <v>12599000</v>
      </c>
    </row>
    <row r="21" spans="1:7" ht="189">
      <c r="A21" s="480" t="s">
        <v>756</v>
      </c>
      <c r="B21" s="455" t="s">
        <v>177</v>
      </c>
      <c r="C21" s="482">
        <v>80</v>
      </c>
      <c r="D21" s="454" t="s">
        <v>628</v>
      </c>
      <c r="E21" s="481" t="s">
        <v>178</v>
      </c>
      <c r="F21" s="481" t="s">
        <v>594</v>
      </c>
      <c r="G21" s="555">
        <v>6654500</v>
      </c>
    </row>
    <row r="22" spans="1:7" ht="126">
      <c r="A22" s="485" t="s">
        <v>757</v>
      </c>
      <c r="B22" s="481" t="s">
        <v>382</v>
      </c>
      <c r="C22" s="483">
        <v>120</v>
      </c>
      <c r="D22" s="481" t="s">
        <v>383</v>
      </c>
      <c r="E22" s="481" t="s">
        <v>385</v>
      </c>
      <c r="F22" s="481" t="s">
        <v>386</v>
      </c>
      <c r="G22" s="555">
        <v>8725000</v>
      </c>
    </row>
    <row r="23" spans="1:7" ht="141.75">
      <c r="A23" s="485" t="s">
        <v>758</v>
      </c>
      <c r="B23" s="481" t="s">
        <v>387</v>
      </c>
      <c r="C23" s="483">
        <v>40</v>
      </c>
      <c r="D23" s="481" t="s">
        <v>388</v>
      </c>
      <c r="E23" s="481" t="s">
        <v>579</v>
      </c>
      <c r="F23" s="481" t="s">
        <v>389</v>
      </c>
      <c r="G23" s="555">
        <v>3341800</v>
      </c>
    </row>
    <row r="24" spans="1:7" ht="126">
      <c r="A24" s="485" t="s">
        <v>759</v>
      </c>
      <c r="B24" s="455" t="s">
        <v>570</v>
      </c>
      <c r="C24" s="482">
        <v>120</v>
      </c>
      <c r="D24" s="455" t="s">
        <v>580</v>
      </c>
      <c r="E24" s="481" t="s">
        <v>283</v>
      </c>
      <c r="F24" s="481" t="s">
        <v>276</v>
      </c>
      <c r="G24" s="555">
        <v>8600000</v>
      </c>
    </row>
    <row r="25" spans="1:7" ht="126">
      <c r="A25" s="485" t="s">
        <v>760</v>
      </c>
      <c r="B25" s="455" t="s">
        <v>274</v>
      </c>
      <c r="C25" s="482">
        <v>40</v>
      </c>
      <c r="D25" s="455" t="s">
        <v>275</v>
      </c>
      <c r="E25" s="481" t="s">
        <v>283</v>
      </c>
      <c r="F25" s="481" t="s">
        <v>276</v>
      </c>
      <c r="G25" s="555">
        <v>3000000</v>
      </c>
    </row>
    <row r="26" spans="1:7" ht="110.25">
      <c r="A26" s="485" t="s">
        <v>761</v>
      </c>
      <c r="B26" s="455" t="s">
        <v>571</v>
      </c>
      <c r="C26" s="482">
        <v>120</v>
      </c>
      <c r="D26" s="481" t="s">
        <v>277</v>
      </c>
      <c r="E26" s="481" t="s">
        <v>278</v>
      </c>
      <c r="F26" s="481" t="s">
        <v>279</v>
      </c>
      <c r="G26" s="555">
        <v>1500000</v>
      </c>
    </row>
    <row r="27" spans="1:7" ht="126">
      <c r="A27" s="485" t="s">
        <v>409</v>
      </c>
      <c r="B27" s="481" t="s">
        <v>284</v>
      </c>
      <c r="C27" s="483">
        <v>56</v>
      </c>
      <c r="D27" s="454" t="s">
        <v>285</v>
      </c>
      <c r="E27" s="455" t="s">
        <v>595</v>
      </c>
      <c r="F27" s="493" t="s">
        <v>15</v>
      </c>
      <c r="G27" s="555">
        <v>5045400</v>
      </c>
    </row>
    <row r="28" spans="1:7" ht="157.5">
      <c r="A28" s="485" t="s">
        <v>407</v>
      </c>
      <c r="B28" s="481" t="s">
        <v>462</v>
      </c>
      <c r="C28" s="483">
        <v>56</v>
      </c>
      <c r="D28" s="454" t="s">
        <v>463</v>
      </c>
      <c r="E28" s="455" t="s">
        <v>408</v>
      </c>
      <c r="F28" s="493" t="s">
        <v>464</v>
      </c>
      <c r="G28" s="555">
        <v>4753600</v>
      </c>
    </row>
    <row r="29" spans="1:7" ht="204.75">
      <c r="A29" s="485" t="s">
        <v>405</v>
      </c>
      <c r="B29" s="493" t="s">
        <v>581</v>
      </c>
      <c r="C29" s="483">
        <v>40</v>
      </c>
      <c r="D29" s="481" t="s">
        <v>286</v>
      </c>
      <c r="E29" s="481" t="s">
        <v>459</v>
      </c>
      <c r="F29" s="481" t="s">
        <v>460</v>
      </c>
      <c r="G29" s="555">
        <v>5850000</v>
      </c>
    </row>
    <row r="30" spans="1:37" s="485" customFormat="1" ht="15.75">
      <c r="A30" s="480" t="s">
        <v>11</v>
      </c>
      <c r="B30" s="495" t="s">
        <v>222</v>
      </c>
      <c r="C30" s="499">
        <f>SUM(C17:C29)</f>
        <v>1048</v>
      </c>
      <c r="D30" s="480"/>
      <c r="E30" s="480"/>
      <c r="F30" s="480"/>
      <c r="G30" s="556">
        <f>SUM(G17:G29)</f>
        <v>78675500</v>
      </c>
      <c r="H30" s="565"/>
      <c r="I30" s="566"/>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row>
    <row r="31" spans="1:7" ht="35.25" customHeight="1">
      <c r="A31" s="574" t="s">
        <v>640</v>
      </c>
      <c r="B31" s="574"/>
      <c r="C31" s="574"/>
      <c r="D31" s="574"/>
      <c r="E31" s="574"/>
      <c r="F31" s="491"/>
      <c r="G31" s="557"/>
    </row>
    <row r="32" spans="1:7" ht="330.75">
      <c r="A32" s="498" t="s">
        <v>582</v>
      </c>
      <c r="B32" s="481" t="s">
        <v>620</v>
      </c>
      <c r="C32" s="483">
        <v>16</v>
      </c>
      <c r="D32" s="454" t="s">
        <v>621</v>
      </c>
      <c r="E32" s="455" t="s">
        <v>393</v>
      </c>
      <c r="F32" s="493" t="s">
        <v>394</v>
      </c>
      <c r="G32" s="555"/>
    </row>
    <row r="33" spans="1:7" ht="283.5">
      <c r="A33" s="485" t="s">
        <v>484</v>
      </c>
      <c r="B33" s="455" t="s">
        <v>622</v>
      </c>
      <c r="C33" s="500">
        <v>80</v>
      </c>
      <c r="D33" s="455" t="s">
        <v>623</v>
      </c>
      <c r="E33" s="455" t="s">
        <v>624</v>
      </c>
      <c r="F33" s="501" t="s">
        <v>641</v>
      </c>
      <c r="G33" s="556">
        <f>'BC Tecnologia'!F5</f>
        <v>0</v>
      </c>
    </row>
    <row r="34" spans="1:7" ht="393.75">
      <c r="A34" s="485" t="s">
        <v>583</v>
      </c>
      <c r="B34" s="481" t="s">
        <v>642</v>
      </c>
      <c r="C34" s="502">
        <v>160</v>
      </c>
      <c r="D34" s="455" t="s">
        <v>643</v>
      </c>
      <c r="E34" s="481" t="s">
        <v>395</v>
      </c>
      <c r="F34" s="494" t="s">
        <v>644</v>
      </c>
      <c r="G34" s="556">
        <f>'BC Tecnologia'!F47</f>
        <v>11200000</v>
      </c>
    </row>
    <row r="35" spans="1:7" ht="378">
      <c r="A35" s="485" t="s">
        <v>584</v>
      </c>
      <c r="B35" s="481" t="s">
        <v>646</v>
      </c>
      <c r="C35" s="502">
        <v>160</v>
      </c>
      <c r="D35" s="455" t="s">
        <v>645</v>
      </c>
      <c r="E35" s="481" t="s">
        <v>396</v>
      </c>
      <c r="F35" s="494" t="s">
        <v>647</v>
      </c>
      <c r="G35" s="556"/>
    </row>
    <row r="36" spans="1:7" ht="409.5">
      <c r="A36" s="485" t="s">
        <v>585</v>
      </c>
      <c r="B36" s="481" t="s">
        <v>642</v>
      </c>
      <c r="C36" s="502">
        <v>160</v>
      </c>
      <c r="D36" s="455" t="s">
        <v>643</v>
      </c>
      <c r="E36" s="481" t="s">
        <v>397</v>
      </c>
      <c r="F36" s="494" t="s">
        <v>398</v>
      </c>
      <c r="G36" s="556">
        <f>'BC Tecnologia'!F49</f>
        <v>0</v>
      </c>
    </row>
    <row r="37" spans="1:7" ht="393.75">
      <c r="A37" s="485" t="s">
        <v>586</v>
      </c>
      <c r="B37" s="481" t="s">
        <v>646</v>
      </c>
      <c r="C37" s="502">
        <v>160</v>
      </c>
      <c r="D37" s="455" t="s">
        <v>645</v>
      </c>
      <c r="E37" s="481" t="s">
        <v>399</v>
      </c>
      <c r="F37" s="494" t="s">
        <v>635</v>
      </c>
      <c r="G37" s="556"/>
    </row>
    <row r="38" spans="1:7" ht="393.75">
      <c r="A38" s="485" t="s">
        <v>587</v>
      </c>
      <c r="B38" s="481" t="s">
        <v>636</v>
      </c>
      <c r="C38" s="502">
        <v>160</v>
      </c>
      <c r="D38" s="455" t="s">
        <v>643</v>
      </c>
      <c r="E38" s="481" t="s">
        <v>395</v>
      </c>
      <c r="F38" s="494" t="s">
        <v>637</v>
      </c>
      <c r="G38" s="556">
        <f>'BC Tecnologia'!F49</f>
        <v>0</v>
      </c>
    </row>
    <row r="39" spans="1:7" ht="378">
      <c r="A39" s="495" t="s">
        <v>588</v>
      </c>
      <c r="B39" s="503" t="s">
        <v>638</v>
      </c>
      <c r="C39" s="502">
        <v>24</v>
      </c>
      <c r="D39" s="493" t="s">
        <v>639</v>
      </c>
      <c r="E39" s="503" t="s">
        <v>400</v>
      </c>
      <c r="F39" s="493" t="s">
        <v>401</v>
      </c>
      <c r="G39" s="556">
        <f>'BC Tecnologia'!F53</f>
        <v>7600000</v>
      </c>
    </row>
    <row r="40" spans="1:8" ht="409.5">
      <c r="A40" s="504" t="s">
        <v>589</v>
      </c>
      <c r="B40" s="455" t="s">
        <v>198</v>
      </c>
      <c r="C40" s="505">
        <v>200</v>
      </c>
      <c r="D40" s="455" t="s">
        <v>199</v>
      </c>
      <c r="E40" s="455" t="s">
        <v>402</v>
      </c>
      <c r="F40" s="501" t="s">
        <v>403</v>
      </c>
      <c r="G40" s="556">
        <f>'BC Tecnologia'!F27</f>
        <v>5578000</v>
      </c>
      <c r="H40" s="562" t="s">
        <v>222</v>
      </c>
    </row>
    <row r="41" spans="1:37" s="507" customFormat="1" ht="220.5">
      <c r="A41" s="506" t="s">
        <v>590</v>
      </c>
      <c r="B41" s="503" t="s">
        <v>192</v>
      </c>
      <c r="C41" s="483">
        <v>8</v>
      </c>
      <c r="D41" s="503" t="s">
        <v>191</v>
      </c>
      <c r="E41" s="503" t="s">
        <v>197</v>
      </c>
      <c r="F41" s="503" t="s">
        <v>194</v>
      </c>
      <c r="G41" s="556">
        <f>'BC Tecnologia'!F15</f>
        <v>1873000</v>
      </c>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row>
    <row r="42" spans="1:37" s="507" customFormat="1" ht="220.5">
      <c r="A42" s="506" t="s">
        <v>591</v>
      </c>
      <c r="B42" s="503" t="s">
        <v>193</v>
      </c>
      <c r="C42" s="483">
        <v>8</v>
      </c>
      <c r="D42" s="503" t="s">
        <v>202</v>
      </c>
      <c r="E42" s="503" t="s">
        <v>196</v>
      </c>
      <c r="F42" s="503" t="s">
        <v>195</v>
      </c>
      <c r="G42" s="556">
        <f>'BC Tecnologia'!F21</f>
        <v>1873000</v>
      </c>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row>
    <row r="43" spans="1:37" s="497" customFormat="1" ht="15.75">
      <c r="A43" s="485" t="s">
        <v>200</v>
      </c>
      <c r="B43" s="485"/>
      <c r="C43" s="508"/>
      <c r="D43" s="485"/>
      <c r="E43" s="485"/>
      <c r="G43" s="558">
        <f>'BC Tecnologia'!F83</f>
        <v>15776000</v>
      </c>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row>
    <row r="44" spans="1:7" ht="31.5" customHeight="1">
      <c r="A44" s="570" t="s">
        <v>201</v>
      </c>
      <c r="B44" s="571"/>
      <c r="C44" s="571"/>
      <c r="D44" s="571"/>
      <c r="E44" s="572"/>
      <c r="G44" s="559"/>
    </row>
    <row r="45" spans="1:7" ht="409.5">
      <c r="A45" s="495" t="s">
        <v>592</v>
      </c>
      <c r="B45" s="503" t="s">
        <v>36</v>
      </c>
      <c r="C45" s="509">
        <v>48</v>
      </c>
      <c r="D45" s="493" t="s">
        <v>404</v>
      </c>
      <c r="E45" s="503" t="s">
        <v>410</v>
      </c>
      <c r="F45" s="493" t="s">
        <v>37</v>
      </c>
      <c r="G45" s="556">
        <f>'BC Tecnologia'!F86</f>
        <v>6168000</v>
      </c>
    </row>
    <row r="46" spans="1:7" ht="252">
      <c r="A46" s="495" t="s">
        <v>593</v>
      </c>
      <c r="B46" s="503" t="s">
        <v>596</v>
      </c>
      <c r="C46" s="509">
        <v>48</v>
      </c>
      <c r="D46" s="493" t="s">
        <v>390</v>
      </c>
      <c r="E46" s="503" t="s">
        <v>391</v>
      </c>
      <c r="F46" s="493" t="s">
        <v>172</v>
      </c>
      <c r="G46" s="556">
        <f>'BC Tecnologia'!F92</f>
        <v>4768000</v>
      </c>
    </row>
    <row r="47" spans="1:37" s="497" customFormat="1" ht="15.75">
      <c r="A47" s="504" t="s">
        <v>72</v>
      </c>
      <c r="B47" s="485"/>
      <c r="C47" s="510">
        <f>C45+C46</f>
        <v>96</v>
      </c>
      <c r="D47" s="485"/>
      <c r="E47" s="485"/>
      <c r="F47" s="511"/>
      <c r="G47" s="556">
        <f>G45+G46</f>
        <v>10936000</v>
      </c>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row>
    <row r="48" spans="1:37" s="497" customFormat="1" ht="15.75">
      <c r="A48" s="504"/>
      <c r="B48" s="485"/>
      <c r="C48" s="510"/>
      <c r="D48" s="485"/>
      <c r="E48" s="485"/>
      <c r="F48" s="511"/>
      <c r="G48" s="556"/>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row>
    <row r="50" spans="1:37" s="497" customFormat="1" ht="15.75">
      <c r="A50" s="504" t="s">
        <v>73</v>
      </c>
      <c r="B50" s="485"/>
      <c r="C50" s="510"/>
      <c r="D50" s="485"/>
      <c r="E50" s="485"/>
      <c r="F50" s="511"/>
      <c r="G50" s="556"/>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row>
    <row r="51" spans="1:5" ht="15.75">
      <c r="A51" s="569" t="s">
        <v>392</v>
      </c>
      <c r="B51" s="569"/>
      <c r="C51" s="569"/>
      <c r="D51" s="569"/>
      <c r="E51" s="569"/>
    </row>
    <row r="52" spans="1:5" ht="15.75">
      <c r="A52" s="569"/>
      <c r="B52" s="569"/>
      <c r="C52" s="569"/>
      <c r="D52" s="569"/>
      <c r="E52" s="569"/>
    </row>
    <row r="53" spans="1:5" ht="15.75">
      <c r="A53" s="569"/>
      <c r="B53" s="569"/>
      <c r="C53" s="569"/>
      <c r="D53" s="569"/>
      <c r="E53" s="569"/>
    </row>
    <row r="54" spans="1:5" ht="15.75">
      <c r="A54" s="569"/>
      <c r="B54" s="569"/>
      <c r="C54" s="569"/>
      <c r="D54" s="569"/>
      <c r="E54" s="569"/>
    </row>
    <row r="56" spans="1:5" ht="15.75">
      <c r="A56" s="569" t="s">
        <v>572</v>
      </c>
      <c r="B56" s="569"/>
      <c r="C56" s="569"/>
      <c r="D56" s="569"/>
      <c r="E56" s="569"/>
    </row>
    <row r="57" spans="1:5" ht="15.75">
      <c r="A57" s="569"/>
      <c r="B57" s="569"/>
      <c r="C57" s="569"/>
      <c r="D57" s="569"/>
      <c r="E57" s="569"/>
    </row>
    <row r="58" spans="1:5" ht="15.75">
      <c r="A58" s="569"/>
      <c r="B58" s="569"/>
      <c r="C58" s="569"/>
      <c r="D58" s="569"/>
      <c r="E58" s="569"/>
    </row>
    <row r="59" spans="1:5" ht="15.75">
      <c r="A59" s="569"/>
      <c r="B59" s="569"/>
      <c r="C59" s="569"/>
      <c r="D59" s="569"/>
      <c r="E59" s="569"/>
    </row>
    <row r="60" spans="1:5" ht="15.75">
      <c r="A60" s="484"/>
      <c r="B60" s="484"/>
      <c r="C60" s="484"/>
      <c r="D60" s="484"/>
      <c r="E60" s="484"/>
    </row>
    <row r="61" spans="1:5" ht="15.75">
      <c r="A61" s="484"/>
      <c r="B61" s="484"/>
      <c r="C61" s="484"/>
      <c r="D61" s="484"/>
      <c r="E61" s="484"/>
    </row>
  </sheetData>
  <sheetProtection/>
  <mergeCells count="10">
    <mergeCell ref="A2:E2"/>
    <mergeCell ref="A6:F6"/>
    <mergeCell ref="A51:E54"/>
    <mergeCell ref="A56:E59"/>
    <mergeCell ref="A44:E44"/>
    <mergeCell ref="G9:G10"/>
    <mergeCell ref="E9:E10"/>
    <mergeCell ref="A15:E15"/>
    <mergeCell ref="A31:E31"/>
    <mergeCell ref="A13:G13"/>
  </mergeCells>
  <printOptions horizontalCentered="1" verticalCentered="1"/>
  <pageMargins left="0.47" right="0.22" top="0.31496062992125984" bottom="0.2755905511811024" header="0.2362204724409449" footer="0.31496062992125984"/>
  <pageSetup horizontalDpi="300" verticalDpi="300" orientation="landscape" scale="95" r:id="rId1"/>
  <headerFooter>
    <oddFooter>&amp;R&amp;P</oddFooter>
  </headerFooter>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N115"/>
  <sheetViews>
    <sheetView zoomScalePageLayoutView="0" workbookViewId="0" topLeftCell="A1">
      <selection activeCell="J81" sqref="A1:K81"/>
    </sheetView>
  </sheetViews>
  <sheetFormatPr defaultColWidth="11.00390625" defaultRowHeight="15"/>
  <cols>
    <col min="1" max="1" width="40.00390625" style="35" customWidth="1"/>
    <col min="2" max="2" width="39.140625" style="36" customWidth="1"/>
    <col min="3" max="3" width="11.00390625" style="37" customWidth="1"/>
    <col min="4" max="4" width="12.421875" style="38" customWidth="1"/>
    <col min="5" max="5" width="12.421875" style="37" customWidth="1"/>
    <col min="6" max="6" width="15.00390625" style="41" bestFit="1" customWidth="1"/>
    <col min="7" max="7" width="16.7109375" style="35" bestFit="1" customWidth="1"/>
    <col min="8" max="8" width="15.28125" style="35" customWidth="1"/>
    <col min="9" max="9" width="14.28125" style="35" bestFit="1" customWidth="1"/>
    <col min="10" max="10" width="11.00390625" style="35" customWidth="1"/>
    <col min="11" max="11" width="14.00390625" style="35" customWidth="1"/>
    <col min="12" max="12" width="14.28125" style="35" bestFit="1" customWidth="1"/>
    <col min="13" max="13" width="11.00390625" style="35" customWidth="1"/>
    <col min="14" max="14" width="11.421875" style="40" customWidth="1"/>
    <col min="15" max="16384" width="11.00390625" style="35" customWidth="1"/>
  </cols>
  <sheetData>
    <row r="1" ht="11.25">
      <c r="F1" s="39" t="s">
        <v>220</v>
      </c>
    </row>
    <row r="2" ht="12" thickBot="1"/>
    <row r="3" spans="1:13" ht="12" thickBot="1">
      <c r="A3" s="577" t="s">
        <v>19</v>
      </c>
      <c r="B3" s="580" t="s">
        <v>20</v>
      </c>
      <c r="C3" s="583" t="s">
        <v>21</v>
      </c>
      <c r="D3" s="586" t="s">
        <v>22</v>
      </c>
      <c r="E3" s="577" t="s">
        <v>23</v>
      </c>
      <c r="F3" s="604" t="s">
        <v>24</v>
      </c>
      <c r="G3" s="589" t="s">
        <v>25</v>
      </c>
      <c r="H3" s="590"/>
      <c r="I3" s="590"/>
      <c r="J3" s="590"/>
      <c r="K3" s="590"/>
      <c r="L3" s="590"/>
      <c r="M3" s="591"/>
    </row>
    <row r="4" spans="1:13" ht="12" thickBot="1">
      <c r="A4" s="578"/>
      <c r="B4" s="581"/>
      <c r="C4" s="584"/>
      <c r="D4" s="587"/>
      <c r="E4" s="578"/>
      <c r="F4" s="605"/>
      <c r="G4" s="592" t="s">
        <v>27</v>
      </c>
      <c r="H4" s="595" t="s">
        <v>26</v>
      </c>
      <c r="I4" s="596"/>
      <c r="J4" s="596"/>
      <c r="K4" s="596"/>
      <c r="L4" s="596"/>
      <c r="M4" s="597"/>
    </row>
    <row r="5" spans="1:13" ht="12" thickBot="1">
      <c r="A5" s="578"/>
      <c r="B5" s="581"/>
      <c r="C5" s="584"/>
      <c r="D5" s="587"/>
      <c r="E5" s="578"/>
      <c r="F5" s="605"/>
      <c r="G5" s="593"/>
      <c r="H5" s="598" t="s">
        <v>28</v>
      </c>
      <c r="I5" s="599"/>
      <c r="J5" s="600"/>
      <c r="K5" s="601" t="s">
        <v>29</v>
      </c>
      <c r="L5" s="602"/>
      <c r="M5" s="603"/>
    </row>
    <row r="6" spans="1:13" s="40" customFormat="1" ht="23.25" thickBot="1">
      <c r="A6" s="579"/>
      <c r="B6" s="582"/>
      <c r="C6" s="585"/>
      <c r="D6" s="588"/>
      <c r="E6" s="579"/>
      <c r="F6" s="606"/>
      <c r="G6" s="594"/>
      <c r="H6" s="42" t="s">
        <v>30</v>
      </c>
      <c r="I6" s="43" t="s">
        <v>217</v>
      </c>
      <c r="J6" s="44" t="s">
        <v>218</v>
      </c>
      <c r="K6" s="45" t="s">
        <v>30</v>
      </c>
      <c r="L6" s="46" t="s">
        <v>217</v>
      </c>
      <c r="M6" s="47" t="s">
        <v>218</v>
      </c>
    </row>
    <row r="7" spans="1:13" s="49" customFormat="1" ht="45" thickBot="1">
      <c r="A7" s="432" t="s">
        <v>209</v>
      </c>
      <c r="B7" s="433"/>
      <c r="C7" s="434"/>
      <c r="D7" s="435"/>
      <c r="E7" s="434"/>
      <c r="F7" s="436"/>
      <c r="G7" s="48"/>
      <c r="H7" s="48"/>
      <c r="I7" s="48"/>
      <c r="J7" s="48"/>
      <c r="K7" s="48"/>
      <c r="L7" s="48"/>
      <c r="M7" s="48"/>
    </row>
    <row r="8" spans="1:14" s="55" customFormat="1" ht="37.5" customHeight="1">
      <c r="A8" s="439" t="s">
        <v>0</v>
      </c>
      <c r="B8" s="110"/>
      <c r="C8" s="111"/>
      <c r="D8" s="112"/>
      <c r="E8" s="111"/>
      <c r="F8" s="440">
        <f>SUM(F9:F14)</f>
        <v>4897000</v>
      </c>
      <c r="G8" s="429"/>
      <c r="H8" s="54"/>
      <c r="I8" s="54"/>
      <c r="J8" s="54"/>
      <c r="K8" s="54"/>
      <c r="L8" s="54"/>
      <c r="M8" s="54"/>
      <c r="N8" s="49"/>
    </row>
    <row r="9" spans="1:13" ht="101.25">
      <c r="A9" s="441" t="s">
        <v>210</v>
      </c>
      <c r="B9" s="56" t="s">
        <v>62</v>
      </c>
      <c r="C9" s="57" t="s">
        <v>290</v>
      </c>
      <c r="D9" s="58">
        <v>40</v>
      </c>
      <c r="E9" s="59">
        <v>70000</v>
      </c>
      <c r="F9" s="116">
        <f aca="true" t="shared" si="0" ref="F9:F20">D9*E9</f>
        <v>2800000</v>
      </c>
      <c r="G9" s="430"/>
      <c r="H9" s="61"/>
      <c r="I9" s="61"/>
      <c r="J9" s="61"/>
      <c r="K9" s="61"/>
      <c r="L9" s="61"/>
      <c r="M9" s="61"/>
    </row>
    <row r="10" spans="1:13" ht="33.75">
      <c r="A10" s="442"/>
      <c r="B10" s="56" t="s">
        <v>12</v>
      </c>
      <c r="C10" s="57" t="s">
        <v>536</v>
      </c>
      <c r="D10" s="58">
        <v>1</v>
      </c>
      <c r="E10" s="59">
        <v>200000</v>
      </c>
      <c r="F10" s="116">
        <f>D10*E10</f>
        <v>200000</v>
      </c>
      <c r="G10" s="430"/>
      <c r="H10" s="61"/>
      <c r="I10" s="61"/>
      <c r="J10" s="61"/>
      <c r="K10" s="61"/>
      <c r="L10" s="61"/>
      <c r="M10" s="61"/>
    </row>
    <row r="11" spans="1:13" ht="11.25">
      <c r="A11" s="443"/>
      <c r="B11" s="56" t="s">
        <v>13</v>
      </c>
      <c r="C11" s="57" t="s">
        <v>543</v>
      </c>
      <c r="D11" s="58">
        <v>25</v>
      </c>
      <c r="E11" s="59">
        <v>3000</v>
      </c>
      <c r="F11" s="116">
        <f t="shared" si="0"/>
        <v>75000</v>
      </c>
      <c r="G11" s="430"/>
      <c r="H11" s="61"/>
      <c r="I11" s="61"/>
      <c r="J11" s="61"/>
      <c r="K11" s="61"/>
      <c r="L11" s="61"/>
      <c r="M11" s="61"/>
    </row>
    <row r="12" spans="1:13" ht="11.25">
      <c r="A12" s="443"/>
      <c r="B12" s="56" t="s">
        <v>318</v>
      </c>
      <c r="C12" s="57" t="s">
        <v>500</v>
      </c>
      <c r="D12" s="58">
        <v>1</v>
      </c>
      <c r="E12" s="59">
        <v>700000</v>
      </c>
      <c r="F12" s="116">
        <f t="shared" si="0"/>
        <v>700000</v>
      </c>
      <c r="G12" s="430"/>
      <c r="H12" s="61"/>
      <c r="I12" s="61"/>
      <c r="J12" s="61"/>
      <c r="K12" s="61"/>
      <c r="L12" s="61"/>
      <c r="M12" s="61"/>
    </row>
    <row r="13" spans="1:13" ht="11.25">
      <c r="A13" s="443"/>
      <c r="B13" s="56" t="s">
        <v>502</v>
      </c>
      <c r="C13" s="57" t="s">
        <v>500</v>
      </c>
      <c r="D13" s="58">
        <v>1</v>
      </c>
      <c r="E13" s="59">
        <v>100000</v>
      </c>
      <c r="F13" s="116">
        <f t="shared" si="0"/>
        <v>100000</v>
      </c>
      <c r="G13" s="430"/>
      <c r="H13" s="61"/>
      <c r="I13" s="61"/>
      <c r="J13" s="61"/>
      <c r="K13" s="61"/>
      <c r="L13" s="61"/>
      <c r="M13" s="61"/>
    </row>
    <row r="14" spans="1:13" ht="11.25">
      <c r="A14" s="444"/>
      <c r="B14" s="56" t="s">
        <v>504</v>
      </c>
      <c r="C14" s="57" t="s">
        <v>505</v>
      </c>
      <c r="D14" s="58">
        <v>7</v>
      </c>
      <c r="E14" s="59">
        <v>146000</v>
      </c>
      <c r="F14" s="116">
        <f t="shared" si="0"/>
        <v>1022000</v>
      </c>
      <c r="G14" s="430"/>
      <c r="H14" s="61"/>
      <c r="I14" s="61"/>
      <c r="J14" s="61"/>
      <c r="K14" s="61"/>
      <c r="L14" s="61"/>
      <c r="M14" s="61"/>
    </row>
    <row r="15" spans="1:13" ht="56.25">
      <c r="A15" s="65" t="s">
        <v>211</v>
      </c>
      <c r="B15" s="66"/>
      <c r="C15" s="67"/>
      <c r="D15" s="68"/>
      <c r="E15" s="69"/>
      <c r="F15" s="114">
        <f>SUM(F16:F20)</f>
        <v>1873000</v>
      </c>
      <c r="G15" s="430"/>
      <c r="H15" s="61"/>
      <c r="I15" s="61"/>
      <c r="J15" s="61"/>
      <c r="K15" s="61"/>
      <c r="L15" s="61"/>
      <c r="M15" s="61"/>
    </row>
    <row r="16" spans="1:13" ht="11.25">
      <c r="A16" s="445"/>
      <c r="B16" s="31" t="s">
        <v>352</v>
      </c>
      <c r="C16" s="67" t="s">
        <v>763</v>
      </c>
      <c r="D16" s="68">
        <v>8</v>
      </c>
      <c r="E16" s="69">
        <v>70000</v>
      </c>
      <c r="F16" s="116">
        <f t="shared" si="0"/>
        <v>560000</v>
      </c>
      <c r="G16" s="430"/>
      <c r="H16" s="61"/>
      <c r="I16" s="61"/>
      <c r="J16" s="61"/>
      <c r="K16" s="61"/>
      <c r="L16" s="61"/>
      <c r="M16" s="61"/>
    </row>
    <row r="17" spans="1:13" ht="11.25">
      <c r="A17" s="445"/>
      <c r="B17" s="31" t="s">
        <v>1</v>
      </c>
      <c r="C17" s="67" t="s">
        <v>543</v>
      </c>
      <c r="D17" s="68">
        <v>25</v>
      </c>
      <c r="E17" s="69">
        <v>3000</v>
      </c>
      <c r="F17" s="116">
        <f t="shared" si="0"/>
        <v>75000</v>
      </c>
      <c r="G17" s="430"/>
      <c r="H17" s="61"/>
      <c r="I17" s="61"/>
      <c r="J17" s="61"/>
      <c r="K17" s="61"/>
      <c r="L17" s="61"/>
      <c r="M17" s="61"/>
    </row>
    <row r="18" spans="1:13" ht="11.25">
      <c r="A18" s="445"/>
      <c r="B18" s="31" t="s">
        <v>318</v>
      </c>
      <c r="C18" s="67" t="s">
        <v>500</v>
      </c>
      <c r="D18" s="68">
        <v>1</v>
      </c>
      <c r="E18" s="69">
        <v>700000</v>
      </c>
      <c r="F18" s="116">
        <f t="shared" si="0"/>
        <v>700000</v>
      </c>
      <c r="G18" s="430"/>
      <c r="H18" s="61"/>
      <c r="I18" s="61"/>
      <c r="J18" s="61"/>
      <c r="K18" s="61"/>
      <c r="L18" s="61"/>
      <c r="M18" s="61"/>
    </row>
    <row r="19" spans="1:14" s="55" customFormat="1" ht="11.25">
      <c r="A19" s="446"/>
      <c r="B19" s="31" t="s">
        <v>502</v>
      </c>
      <c r="C19" s="67" t="s">
        <v>500</v>
      </c>
      <c r="D19" s="68">
        <v>1</v>
      </c>
      <c r="E19" s="69">
        <v>100000</v>
      </c>
      <c r="F19" s="116">
        <f t="shared" si="0"/>
        <v>100000</v>
      </c>
      <c r="G19" s="429"/>
      <c r="H19" s="54"/>
      <c r="I19" s="54"/>
      <c r="J19" s="54"/>
      <c r="K19" s="54"/>
      <c r="L19" s="54"/>
      <c r="M19" s="54"/>
      <c r="N19" s="49"/>
    </row>
    <row r="20" spans="1:14" s="55" customFormat="1" ht="11.25">
      <c r="A20" s="447"/>
      <c r="B20" s="31" t="s">
        <v>504</v>
      </c>
      <c r="C20" s="67" t="s">
        <v>505</v>
      </c>
      <c r="D20" s="68">
        <v>3</v>
      </c>
      <c r="E20" s="69">
        <v>146000</v>
      </c>
      <c r="F20" s="116">
        <f t="shared" si="0"/>
        <v>438000</v>
      </c>
      <c r="G20" s="429"/>
      <c r="H20" s="54"/>
      <c r="I20" s="54"/>
      <c r="J20" s="54"/>
      <c r="K20" s="54"/>
      <c r="L20" s="54"/>
      <c r="M20" s="54"/>
      <c r="N20" s="49"/>
    </row>
    <row r="21" spans="1:13" ht="22.5">
      <c r="A21" s="65" t="s">
        <v>212</v>
      </c>
      <c r="B21" s="74"/>
      <c r="C21" s="67"/>
      <c r="D21" s="68"/>
      <c r="E21" s="67"/>
      <c r="F21" s="114">
        <f>SUM(F22:F26)</f>
        <v>1873000</v>
      </c>
      <c r="G21" s="430"/>
      <c r="H21" s="61"/>
      <c r="I21" s="61"/>
      <c r="J21" s="61"/>
      <c r="K21" s="61"/>
      <c r="L21" s="61"/>
      <c r="M21" s="61"/>
    </row>
    <row r="22" spans="1:13" ht="11.25">
      <c r="A22" s="448"/>
      <c r="B22" s="31" t="s">
        <v>2</v>
      </c>
      <c r="C22" s="57" t="s">
        <v>494</v>
      </c>
      <c r="D22" s="58">
        <v>8</v>
      </c>
      <c r="E22" s="59">
        <v>70000</v>
      </c>
      <c r="F22" s="116">
        <f>D22*E22</f>
        <v>560000</v>
      </c>
      <c r="G22" s="430"/>
      <c r="H22" s="61"/>
      <c r="I22" s="61"/>
      <c r="J22" s="61"/>
      <c r="K22" s="61"/>
      <c r="L22" s="61"/>
      <c r="M22" s="61"/>
    </row>
    <row r="23" spans="1:13" ht="11.25">
      <c r="A23" s="449"/>
      <c r="B23" s="76" t="s">
        <v>450</v>
      </c>
      <c r="C23" s="77" t="s">
        <v>497</v>
      </c>
      <c r="D23" s="78">
        <v>25</v>
      </c>
      <c r="E23" s="79">
        <v>3000</v>
      </c>
      <c r="F23" s="404">
        <f>D23*E23</f>
        <v>75000</v>
      </c>
      <c r="G23" s="431"/>
      <c r="H23" s="61"/>
      <c r="I23" s="61"/>
      <c r="J23" s="61"/>
      <c r="K23" s="61"/>
      <c r="L23" s="61"/>
      <c r="M23" s="61"/>
    </row>
    <row r="24" spans="1:13" ht="11.25">
      <c r="A24" s="449"/>
      <c r="B24" s="56" t="s">
        <v>499</v>
      </c>
      <c r="C24" s="57" t="s">
        <v>500</v>
      </c>
      <c r="D24" s="58">
        <v>1</v>
      </c>
      <c r="E24" s="59">
        <v>700000</v>
      </c>
      <c r="F24" s="116">
        <f>D24*E24</f>
        <v>700000</v>
      </c>
      <c r="G24" s="430"/>
      <c r="H24" s="61"/>
      <c r="I24" s="61"/>
      <c r="J24" s="61"/>
      <c r="K24" s="61"/>
      <c r="L24" s="61"/>
      <c r="M24" s="61"/>
    </row>
    <row r="25" spans="1:13" ht="11.25">
      <c r="A25" s="449"/>
      <c r="B25" s="56" t="s">
        <v>502</v>
      </c>
      <c r="C25" s="57" t="s">
        <v>500</v>
      </c>
      <c r="D25" s="58">
        <v>1</v>
      </c>
      <c r="E25" s="59">
        <v>100000</v>
      </c>
      <c r="F25" s="116">
        <f>D25*E25</f>
        <v>100000</v>
      </c>
      <c r="G25" s="430"/>
      <c r="H25" s="61"/>
      <c r="I25" s="61"/>
      <c r="J25" s="61"/>
      <c r="K25" s="61"/>
      <c r="L25" s="61"/>
      <c r="M25" s="61"/>
    </row>
    <row r="26" spans="1:13" ht="11.25">
      <c r="A26" s="450"/>
      <c r="B26" s="56" t="s">
        <v>504</v>
      </c>
      <c r="C26" s="57" t="s">
        <v>505</v>
      </c>
      <c r="D26" s="58">
        <v>3</v>
      </c>
      <c r="E26" s="59">
        <v>146000</v>
      </c>
      <c r="F26" s="116">
        <f>D26*E26</f>
        <v>438000</v>
      </c>
      <c r="G26" s="430"/>
      <c r="H26" s="61"/>
      <c r="I26" s="61"/>
      <c r="J26" s="61"/>
      <c r="K26" s="61"/>
      <c r="L26" s="61"/>
      <c r="M26" s="61"/>
    </row>
    <row r="27" spans="1:14" s="55" customFormat="1" ht="45">
      <c r="A27" s="451" t="s">
        <v>213</v>
      </c>
      <c r="B27" s="50"/>
      <c r="C27" s="51"/>
      <c r="D27" s="52"/>
      <c r="E27" s="51"/>
      <c r="F27" s="114">
        <f>SUM(F28:F32)</f>
        <v>5578000</v>
      </c>
      <c r="G27" s="429"/>
      <c r="H27" s="54"/>
      <c r="I27" s="54"/>
      <c r="J27" s="54"/>
      <c r="K27" s="54"/>
      <c r="L27" s="54"/>
      <c r="M27" s="54"/>
      <c r="N27" s="49"/>
    </row>
    <row r="28" spans="1:13" ht="22.5">
      <c r="A28" s="442"/>
      <c r="B28" s="56" t="s">
        <v>376</v>
      </c>
      <c r="C28" s="57" t="s">
        <v>290</v>
      </c>
      <c r="D28" s="58">
        <v>48</v>
      </c>
      <c r="E28" s="59">
        <v>70000</v>
      </c>
      <c r="F28" s="116">
        <f>D28*E28</f>
        <v>3360000</v>
      </c>
      <c r="G28" s="430"/>
      <c r="H28" s="61"/>
      <c r="I28" s="61"/>
      <c r="J28" s="61"/>
      <c r="K28" s="61"/>
      <c r="L28" s="61"/>
      <c r="M28" s="61"/>
    </row>
    <row r="29" spans="1:13" ht="11.25">
      <c r="A29" s="449"/>
      <c r="B29" s="56" t="s">
        <v>412</v>
      </c>
      <c r="C29" s="57" t="s">
        <v>536</v>
      </c>
      <c r="D29" s="58">
        <v>1</v>
      </c>
      <c r="E29" s="59">
        <v>250000</v>
      </c>
      <c r="F29" s="116">
        <f>D29*E29</f>
        <v>250000</v>
      </c>
      <c r="G29" s="430"/>
      <c r="H29" s="61"/>
      <c r="I29" s="61"/>
      <c r="J29" s="61"/>
      <c r="K29" s="61"/>
      <c r="L29" s="61"/>
      <c r="M29" s="61"/>
    </row>
    <row r="30" spans="1:13" ht="11.25">
      <c r="A30" s="449"/>
      <c r="B30" s="56" t="s">
        <v>318</v>
      </c>
      <c r="C30" s="57" t="s">
        <v>500</v>
      </c>
      <c r="D30" s="58">
        <v>1</v>
      </c>
      <c r="E30" s="59">
        <v>700000</v>
      </c>
      <c r="F30" s="116">
        <f>D30*E30</f>
        <v>700000</v>
      </c>
      <c r="G30" s="430"/>
      <c r="H30" s="61"/>
      <c r="I30" s="61"/>
      <c r="J30" s="61"/>
      <c r="K30" s="61"/>
      <c r="L30" s="61"/>
      <c r="M30" s="61"/>
    </row>
    <row r="31" spans="1:13" ht="11.25">
      <c r="A31" s="449"/>
      <c r="B31" s="56" t="s">
        <v>502</v>
      </c>
      <c r="C31" s="57" t="s">
        <v>500</v>
      </c>
      <c r="D31" s="58">
        <v>1</v>
      </c>
      <c r="E31" s="59">
        <v>100000</v>
      </c>
      <c r="F31" s="116">
        <f>D31*E31</f>
        <v>100000</v>
      </c>
      <c r="G31" s="430"/>
      <c r="H31" s="61"/>
      <c r="I31" s="61"/>
      <c r="J31" s="61"/>
      <c r="K31" s="61"/>
      <c r="L31" s="61"/>
      <c r="M31" s="61"/>
    </row>
    <row r="32" spans="1:13" ht="12" thickBot="1">
      <c r="A32" s="452"/>
      <c r="B32" s="119" t="s">
        <v>504</v>
      </c>
      <c r="C32" s="120" t="s">
        <v>505</v>
      </c>
      <c r="D32" s="121">
        <v>8</v>
      </c>
      <c r="E32" s="122">
        <v>146000</v>
      </c>
      <c r="F32" s="123">
        <f>E32*D32</f>
        <v>1168000</v>
      </c>
      <c r="G32" s="430"/>
      <c r="H32" s="61"/>
      <c r="I32" s="61"/>
      <c r="J32" s="61"/>
      <c r="K32" s="61"/>
      <c r="L32" s="61"/>
      <c r="M32" s="61"/>
    </row>
    <row r="33" spans="1:6" s="40" customFormat="1" ht="12" thickBot="1">
      <c r="A33" s="437" t="s">
        <v>3</v>
      </c>
      <c r="B33" s="85"/>
      <c r="C33" s="86"/>
      <c r="D33" s="87"/>
      <c r="E33" s="88"/>
      <c r="F33" s="438">
        <f>SUM(F27+F21+F15+F8)</f>
        <v>14221000</v>
      </c>
    </row>
    <row r="34" spans="1:6" s="40" customFormat="1" ht="12" thickBot="1">
      <c r="A34" s="90"/>
      <c r="B34" s="85"/>
      <c r="C34" s="86"/>
      <c r="D34" s="87"/>
      <c r="E34" s="88"/>
      <c r="F34" s="91"/>
    </row>
    <row r="35" spans="1:6" s="49" customFormat="1" ht="11.25" thickBot="1">
      <c r="A35" s="428" t="s">
        <v>55</v>
      </c>
      <c r="B35" s="423"/>
      <c r="C35" s="424"/>
      <c r="D35" s="425"/>
      <c r="E35" s="424"/>
      <c r="F35" s="426" t="s">
        <v>222</v>
      </c>
    </row>
    <row r="36" spans="1:13" s="49" customFormat="1" ht="56.25">
      <c r="A36" s="427" t="s">
        <v>203</v>
      </c>
      <c r="B36" s="409"/>
      <c r="C36" s="410"/>
      <c r="D36" s="411"/>
      <c r="E36" s="410"/>
      <c r="F36" s="412">
        <f>SUM(F37:F41)</f>
        <v>8352000</v>
      </c>
      <c r="G36" s="54"/>
      <c r="H36" s="54"/>
      <c r="I36" s="54"/>
      <c r="J36" s="54"/>
      <c r="K36" s="54"/>
      <c r="L36" s="54"/>
      <c r="M36" s="54"/>
    </row>
    <row r="37" spans="1:13" s="49" customFormat="1" ht="22.5">
      <c r="A37" s="92"/>
      <c r="B37" s="56" t="s">
        <v>4</v>
      </c>
      <c r="C37" s="57" t="s">
        <v>494</v>
      </c>
      <c r="D37" s="58">
        <v>80</v>
      </c>
      <c r="E37" s="59">
        <v>70000</v>
      </c>
      <c r="F37" s="60">
        <f>D37*E37</f>
        <v>5600000</v>
      </c>
      <c r="G37" s="61"/>
      <c r="H37" s="61"/>
      <c r="I37" s="61"/>
      <c r="J37" s="61"/>
      <c r="K37" s="61"/>
      <c r="L37" s="61"/>
      <c r="M37" s="61"/>
    </row>
    <row r="38" spans="1:13" s="49" customFormat="1" ht="11.25">
      <c r="A38" s="92"/>
      <c r="B38" s="56" t="s">
        <v>14</v>
      </c>
      <c r="C38" s="57" t="s">
        <v>497</v>
      </c>
      <c r="D38" s="58">
        <v>1</v>
      </c>
      <c r="E38" s="59">
        <v>200000</v>
      </c>
      <c r="F38" s="60">
        <f>D38*E38</f>
        <v>200000</v>
      </c>
      <c r="G38" s="61"/>
      <c r="H38" s="61"/>
      <c r="I38" s="61"/>
      <c r="J38" s="61"/>
      <c r="K38" s="61"/>
      <c r="L38" s="61"/>
      <c r="M38" s="61"/>
    </row>
    <row r="39" spans="1:13" s="49" customFormat="1" ht="11.25">
      <c r="A39" s="92"/>
      <c r="B39" s="56" t="s">
        <v>499</v>
      </c>
      <c r="C39" s="57" t="s">
        <v>500</v>
      </c>
      <c r="D39" s="58">
        <v>1</v>
      </c>
      <c r="E39" s="59">
        <v>700000</v>
      </c>
      <c r="F39" s="60">
        <f>D39*E39</f>
        <v>700000</v>
      </c>
      <c r="G39" s="61"/>
      <c r="H39" s="61"/>
      <c r="I39" s="61"/>
      <c r="J39" s="61"/>
      <c r="K39" s="61"/>
      <c r="L39" s="61"/>
      <c r="M39" s="61"/>
    </row>
    <row r="40" spans="1:13" s="49" customFormat="1" ht="11.25">
      <c r="A40" s="92"/>
      <c r="B40" s="56" t="s">
        <v>502</v>
      </c>
      <c r="C40" s="57" t="s">
        <v>500</v>
      </c>
      <c r="D40" s="58">
        <v>1</v>
      </c>
      <c r="E40" s="59">
        <v>100000</v>
      </c>
      <c r="F40" s="60">
        <f>D40*E40</f>
        <v>100000</v>
      </c>
      <c r="G40" s="61"/>
      <c r="H40" s="61"/>
      <c r="I40" s="61"/>
      <c r="J40" s="61"/>
      <c r="K40" s="61"/>
      <c r="L40" s="61"/>
      <c r="M40" s="61"/>
    </row>
    <row r="41" spans="1:13" s="49" customFormat="1" ht="11.25">
      <c r="A41" s="92"/>
      <c r="B41" s="56" t="s">
        <v>504</v>
      </c>
      <c r="C41" s="57" t="s">
        <v>505</v>
      </c>
      <c r="D41" s="58">
        <v>12</v>
      </c>
      <c r="E41" s="59">
        <v>146000</v>
      </c>
      <c r="F41" s="60">
        <f>D41*E41</f>
        <v>1752000</v>
      </c>
      <c r="G41" s="61"/>
      <c r="H41" s="61"/>
      <c r="I41" s="61"/>
      <c r="J41" s="61"/>
      <c r="K41" s="61"/>
      <c r="L41" s="61"/>
      <c r="M41" s="61"/>
    </row>
    <row r="42" spans="1:14" s="55" customFormat="1" ht="56.25">
      <c r="A42" s="4" t="s">
        <v>204</v>
      </c>
      <c r="B42" s="50"/>
      <c r="C42" s="51"/>
      <c r="D42" s="52"/>
      <c r="E42" s="51"/>
      <c r="F42" s="53">
        <f>SUM(F43:F46)</f>
        <v>1680000</v>
      </c>
      <c r="G42" s="54"/>
      <c r="H42" s="54"/>
      <c r="I42" s="54"/>
      <c r="J42" s="54"/>
      <c r="K42" s="54"/>
      <c r="L42" s="54"/>
      <c r="M42" s="54"/>
      <c r="N42" s="49"/>
    </row>
    <row r="43" spans="1:13" ht="33.75">
      <c r="A43" s="62"/>
      <c r="B43" s="31" t="s">
        <v>164</v>
      </c>
      <c r="C43" s="57" t="s">
        <v>494</v>
      </c>
      <c r="D43" s="58">
        <v>24</v>
      </c>
      <c r="E43" s="59">
        <v>70000</v>
      </c>
      <c r="F43" s="60">
        <f>D43*E43</f>
        <v>1680000</v>
      </c>
      <c r="G43" s="61"/>
      <c r="H43" s="61"/>
      <c r="I43" s="61"/>
      <c r="J43" s="61"/>
      <c r="K43" s="61"/>
      <c r="L43" s="61"/>
      <c r="M43" s="61"/>
    </row>
    <row r="44" spans="1:13" ht="11.25">
      <c r="A44" s="75"/>
      <c r="B44" s="56" t="s">
        <v>499</v>
      </c>
      <c r="C44" s="57" t="s">
        <v>500</v>
      </c>
      <c r="D44" s="58">
        <v>0</v>
      </c>
      <c r="E44" s="59">
        <v>700000</v>
      </c>
      <c r="F44" s="60">
        <f>D44*E44</f>
        <v>0</v>
      </c>
      <c r="G44" s="61"/>
      <c r="H44" s="61"/>
      <c r="I44" s="61"/>
      <c r="J44" s="61"/>
      <c r="K44" s="61"/>
      <c r="L44" s="61"/>
      <c r="M44" s="61"/>
    </row>
    <row r="45" spans="1:13" ht="11.25">
      <c r="A45" s="75"/>
      <c r="B45" s="56" t="s">
        <v>502</v>
      </c>
      <c r="C45" s="57" t="s">
        <v>500</v>
      </c>
      <c r="D45" s="58">
        <v>0</v>
      </c>
      <c r="E45" s="59">
        <v>100000</v>
      </c>
      <c r="F45" s="60">
        <f>D45*E45</f>
        <v>0</v>
      </c>
      <c r="G45" s="61"/>
      <c r="H45" s="61"/>
      <c r="I45" s="61"/>
      <c r="J45" s="61"/>
      <c r="K45" s="61"/>
      <c r="L45" s="61"/>
      <c r="M45" s="61"/>
    </row>
    <row r="46" spans="1:13" ht="11.25">
      <c r="A46" s="82"/>
      <c r="B46" s="56" t="s">
        <v>504</v>
      </c>
      <c r="C46" s="57" t="s">
        <v>505</v>
      </c>
      <c r="D46" s="58">
        <v>0</v>
      </c>
      <c r="E46" s="59">
        <v>146000</v>
      </c>
      <c r="F46" s="60">
        <f>D46*E46</f>
        <v>0</v>
      </c>
      <c r="G46" s="96"/>
      <c r="H46" s="96"/>
      <c r="I46" s="96"/>
      <c r="J46" s="96"/>
      <c r="K46" s="96"/>
      <c r="L46" s="96"/>
      <c r="M46" s="96"/>
    </row>
    <row r="47" spans="1:14" s="55" customFormat="1" ht="90">
      <c r="A47" s="4" t="s">
        <v>205</v>
      </c>
      <c r="B47" s="50"/>
      <c r="C47" s="51"/>
      <c r="D47" s="52"/>
      <c r="E47" s="51"/>
      <c r="F47" s="53">
        <f>SUM(F48:F52)</f>
        <v>11200000</v>
      </c>
      <c r="G47" s="97"/>
      <c r="H47" s="97"/>
      <c r="I47" s="97"/>
      <c r="J47" s="97"/>
      <c r="K47" s="97"/>
      <c r="L47" s="97"/>
      <c r="M47" s="97"/>
      <c r="N47" s="49"/>
    </row>
    <row r="48" spans="1:13" ht="33.75">
      <c r="A48" s="62"/>
      <c r="B48" s="31" t="s">
        <v>165</v>
      </c>
      <c r="C48" s="57" t="s">
        <v>494</v>
      </c>
      <c r="D48" s="58">
        <v>160</v>
      </c>
      <c r="E48" s="59">
        <v>70000</v>
      </c>
      <c r="F48" s="60">
        <f>D48*E48</f>
        <v>11200000</v>
      </c>
      <c r="G48" s="61"/>
      <c r="H48" s="61"/>
      <c r="I48" s="61"/>
      <c r="J48" s="61"/>
      <c r="K48" s="61"/>
      <c r="L48" s="61"/>
      <c r="M48" s="61"/>
    </row>
    <row r="49" spans="1:13" ht="22.5">
      <c r="A49" s="75"/>
      <c r="B49" s="56" t="s">
        <v>8</v>
      </c>
      <c r="C49" s="57" t="s">
        <v>497</v>
      </c>
      <c r="D49" s="58">
        <v>0</v>
      </c>
      <c r="E49" s="59">
        <v>5000000</v>
      </c>
      <c r="F49" s="60">
        <f>D49*E49</f>
        <v>0</v>
      </c>
      <c r="G49" s="61"/>
      <c r="H49" s="61"/>
      <c r="I49" s="61"/>
      <c r="J49" s="61"/>
      <c r="K49" s="61"/>
      <c r="L49" s="61"/>
      <c r="M49" s="61"/>
    </row>
    <row r="50" spans="1:13" ht="11.25">
      <c r="A50" s="75"/>
      <c r="B50" s="56" t="s">
        <v>499</v>
      </c>
      <c r="C50" s="57" t="s">
        <v>500</v>
      </c>
      <c r="D50" s="58">
        <v>0</v>
      </c>
      <c r="E50" s="59">
        <v>0</v>
      </c>
      <c r="F50" s="60">
        <f>D50*E50</f>
        <v>0</v>
      </c>
      <c r="G50" s="61"/>
      <c r="H50" s="61"/>
      <c r="I50" s="61"/>
      <c r="J50" s="61"/>
      <c r="K50" s="61"/>
      <c r="L50" s="61"/>
      <c r="M50" s="61"/>
    </row>
    <row r="51" spans="1:13" ht="11.25">
      <c r="A51" s="75"/>
      <c r="B51" s="56" t="s">
        <v>502</v>
      </c>
      <c r="C51" s="57" t="s">
        <v>500</v>
      </c>
      <c r="D51" s="58">
        <v>0</v>
      </c>
      <c r="E51" s="59">
        <v>0</v>
      </c>
      <c r="F51" s="60">
        <f>D51*E51</f>
        <v>0</v>
      </c>
      <c r="G51" s="61"/>
      <c r="H51" s="61"/>
      <c r="I51" s="61"/>
      <c r="J51" s="61"/>
      <c r="K51" s="61"/>
      <c r="L51" s="61"/>
      <c r="M51" s="61"/>
    </row>
    <row r="52" spans="1:13" ht="11.25">
      <c r="A52" s="82"/>
      <c r="B52" s="56" t="s">
        <v>504</v>
      </c>
      <c r="C52" s="57" t="s">
        <v>505</v>
      </c>
      <c r="D52" s="58">
        <v>0</v>
      </c>
      <c r="E52" s="59">
        <v>0</v>
      </c>
      <c r="F52" s="60">
        <f>D52*E52</f>
        <v>0</v>
      </c>
      <c r="G52" s="61"/>
      <c r="H52" s="61"/>
      <c r="I52" s="61"/>
      <c r="J52" s="61"/>
      <c r="K52" s="61"/>
      <c r="L52" s="61"/>
      <c r="M52" s="61"/>
    </row>
    <row r="53" spans="1:13" s="40" customFormat="1" ht="45">
      <c r="A53" s="3" t="s">
        <v>214</v>
      </c>
      <c r="B53" s="98"/>
      <c r="C53" s="51"/>
      <c r="D53" s="52"/>
      <c r="E53" s="51"/>
      <c r="F53" s="53">
        <f>SUM(F54:F60)</f>
        <v>7600000</v>
      </c>
      <c r="G53" s="54"/>
      <c r="H53" s="54"/>
      <c r="I53" s="54"/>
      <c r="J53" s="54"/>
      <c r="K53" s="54"/>
      <c r="L53" s="54"/>
      <c r="M53" s="54"/>
    </row>
    <row r="54" spans="1:13" s="40" customFormat="1" ht="22.5">
      <c r="A54" s="75"/>
      <c r="B54" s="31" t="s">
        <v>166</v>
      </c>
      <c r="C54" s="57" t="s">
        <v>494</v>
      </c>
      <c r="D54" s="58">
        <v>40</v>
      </c>
      <c r="E54" s="59">
        <v>70000</v>
      </c>
      <c r="F54" s="60">
        <f aca="true" t="shared" si="1" ref="F54:F61">D54*E54</f>
        <v>2800000</v>
      </c>
      <c r="G54" s="61"/>
      <c r="H54" s="61"/>
      <c r="I54" s="61"/>
      <c r="J54" s="61"/>
      <c r="K54" s="61"/>
      <c r="L54" s="61"/>
      <c r="M54" s="61"/>
    </row>
    <row r="55" spans="1:13" s="40" customFormat="1" ht="45">
      <c r="A55" s="75"/>
      <c r="B55" s="56" t="s">
        <v>9</v>
      </c>
      <c r="C55" s="57" t="s">
        <v>497</v>
      </c>
      <c r="D55" s="58">
        <v>1</v>
      </c>
      <c r="E55" s="59">
        <v>0</v>
      </c>
      <c r="F55" s="60">
        <f t="shared" si="1"/>
        <v>0</v>
      </c>
      <c r="G55" s="61"/>
      <c r="H55" s="61"/>
      <c r="I55" s="61"/>
      <c r="J55" s="61"/>
      <c r="K55" s="61"/>
      <c r="L55" s="61"/>
      <c r="M55" s="61"/>
    </row>
    <row r="56" spans="1:13" s="40" customFormat="1" ht="33.75">
      <c r="A56" s="75"/>
      <c r="B56" s="56" t="s">
        <v>167</v>
      </c>
      <c r="C56" s="57" t="s">
        <v>497</v>
      </c>
      <c r="D56" s="58">
        <v>1</v>
      </c>
      <c r="E56" s="59">
        <v>2000000</v>
      </c>
      <c r="F56" s="60">
        <f t="shared" si="1"/>
        <v>2000000</v>
      </c>
      <c r="G56" s="61"/>
      <c r="H56" s="61"/>
      <c r="I56" s="61"/>
      <c r="J56" s="61"/>
      <c r="K56" s="61"/>
      <c r="L56" s="61"/>
      <c r="M56" s="61"/>
    </row>
    <row r="57" spans="1:13" s="40" customFormat="1" ht="33.75">
      <c r="A57" s="75"/>
      <c r="B57" s="56" t="s">
        <v>168</v>
      </c>
      <c r="C57" s="57" t="s">
        <v>497</v>
      </c>
      <c r="D57" s="58">
        <v>1</v>
      </c>
      <c r="E57" s="59">
        <v>2000000</v>
      </c>
      <c r="F57" s="60">
        <f t="shared" si="1"/>
        <v>2000000</v>
      </c>
      <c r="G57" s="64"/>
      <c r="H57" s="64"/>
      <c r="I57" s="64"/>
      <c r="J57" s="64"/>
      <c r="K57" s="64"/>
      <c r="L57" s="64"/>
      <c r="M57" s="99"/>
    </row>
    <row r="58" spans="1:13" s="40" customFormat="1" ht="11.25">
      <c r="A58" s="75"/>
      <c r="B58" s="56" t="s">
        <v>5</v>
      </c>
      <c r="C58" s="57" t="s">
        <v>500</v>
      </c>
      <c r="D58" s="58">
        <v>1</v>
      </c>
      <c r="E58" s="59">
        <v>0</v>
      </c>
      <c r="F58" s="60">
        <f t="shared" si="1"/>
        <v>0</v>
      </c>
      <c r="G58" s="61"/>
      <c r="H58" s="61"/>
      <c r="I58" s="61"/>
      <c r="J58" s="61"/>
      <c r="K58" s="61"/>
      <c r="L58" s="61"/>
      <c r="M58" s="61"/>
    </row>
    <row r="59" spans="1:13" s="40" customFormat="1" ht="11.25">
      <c r="A59" s="75"/>
      <c r="B59" s="56" t="s">
        <v>499</v>
      </c>
      <c r="C59" s="57" t="s">
        <v>500</v>
      </c>
      <c r="D59" s="58">
        <v>1</v>
      </c>
      <c r="E59" s="59">
        <v>700000</v>
      </c>
      <c r="F59" s="60">
        <f t="shared" si="1"/>
        <v>700000</v>
      </c>
      <c r="G59" s="61"/>
      <c r="H59" s="61"/>
      <c r="I59" s="61"/>
      <c r="J59" s="61"/>
      <c r="K59" s="61"/>
      <c r="L59" s="61"/>
      <c r="M59" s="61"/>
    </row>
    <row r="60" spans="1:13" s="40" customFormat="1" ht="22.5">
      <c r="A60" s="82"/>
      <c r="B60" s="56" t="s">
        <v>10</v>
      </c>
      <c r="C60" s="57" t="s">
        <v>500</v>
      </c>
      <c r="D60" s="58">
        <v>1</v>
      </c>
      <c r="E60" s="59">
        <v>100000</v>
      </c>
      <c r="F60" s="60">
        <f t="shared" si="1"/>
        <v>100000</v>
      </c>
      <c r="G60" s="61"/>
      <c r="H60" s="61"/>
      <c r="I60" s="61"/>
      <c r="J60" s="61"/>
      <c r="K60" s="61"/>
      <c r="L60" s="61"/>
      <c r="M60" s="61"/>
    </row>
    <row r="61" spans="1:13" s="40" customFormat="1" ht="11.25">
      <c r="A61" s="90"/>
      <c r="B61" s="76" t="s">
        <v>169</v>
      </c>
      <c r="C61" s="77" t="s">
        <v>505</v>
      </c>
      <c r="D61" s="78">
        <v>8</v>
      </c>
      <c r="E61" s="79">
        <v>146000</v>
      </c>
      <c r="F61" s="80">
        <f t="shared" si="1"/>
        <v>1168000</v>
      </c>
      <c r="G61" s="61"/>
      <c r="H61" s="61"/>
      <c r="I61" s="61"/>
      <c r="J61" s="61"/>
      <c r="K61" s="61"/>
      <c r="L61" s="61"/>
      <c r="M61" s="61"/>
    </row>
    <row r="62" spans="1:14" s="55" customFormat="1" ht="90">
      <c r="A62" s="100" t="s">
        <v>215</v>
      </c>
      <c r="B62" s="50"/>
      <c r="C62" s="51"/>
      <c r="D62" s="52"/>
      <c r="E62" s="51"/>
      <c r="F62" s="53">
        <f>SUM(F63:F66)</f>
        <v>3240000</v>
      </c>
      <c r="G62" s="54"/>
      <c r="H62" s="54"/>
      <c r="I62" s="54"/>
      <c r="J62" s="54"/>
      <c r="K62" s="54"/>
      <c r="L62" s="54"/>
      <c r="M62" s="54"/>
      <c r="N62" s="49"/>
    </row>
    <row r="63" spans="1:13" ht="22.5">
      <c r="A63" s="101"/>
      <c r="B63" s="56" t="s">
        <v>163</v>
      </c>
      <c r="C63" s="57" t="s">
        <v>494</v>
      </c>
      <c r="D63" s="58">
        <v>32</v>
      </c>
      <c r="E63" s="59">
        <v>70000</v>
      </c>
      <c r="F63" s="60">
        <f>D63*E63</f>
        <v>2240000</v>
      </c>
      <c r="G63" s="61"/>
      <c r="H63" s="61"/>
      <c r="I63" s="61"/>
      <c r="J63" s="61"/>
      <c r="K63" s="61"/>
      <c r="L63" s="61"/>
      <c r="M63" s="61"/>
    </row>
    <row r="64" spans="1:13" ht="45">
      <c r="A64" s="102"/>
      <c r="B64" s="56" t="s">
        <v>6</v>
      </c>
      <c r="C64" s="57" t="s">
        <v>497</v>
      </c>
      <c r="D64" s="58">
        <v>1</v>
      </c>
      <c r="E64" s="59">
        <v>200000</v>
      </c>
      <c r="F64" s="60">
        <f>D64*E64</f>
        <v>200000</v>
      </c>
      <c r="G64" s="61"/>
      <c r="H64" s="61"/>
      <c r="I64" s="61"/>
      <c r="J64" s="61"/>
      <c r="K64" s="61"/>
      <c r="L64" s="61"/>
      <c r="M64" s="61"/>
    </row>
    <row r="65" spans="1:13" ht="11.25">
      <c r="A65" s="75"/>
      <c r="B65" s="56" t="s">
        <v>499</v>
      </c>
      <c r="C65" s="57" t="s">
        <v>500</v>
      </c>
      <c r="D65" s="58">
        <v>1</v>
      </c>
      <c r="E65" s="59">
        <v>700000</v>
      </c>
      <c r="F65" s="60">
        <f>D65*E65</f>
        <v>700000</v>
      </c>
      <c r="G65" s="61"/>
      <c r="H65" s="61"/>
      <c r="I65" s="61"/>
      <c r="J65" s="61"/>
      <c r="K65" s="61"/>
      <c r="L65" s="61"/>
      <c r="M65" s="61"/>
    </row>
    <row r="66" spans="1:13" ht="22.5">
      <c r="A66" s="75"/>
      <c r="B66" s="56" t="s">
        <v>10</v>
      </c>
      <c r="C66" s="57" t="s">
        <v>500</v>
      </c>
      <c r="D66" s="58">
        <v>1</v>
      </c>
      <c r="E66" s="59">
        <v>100000</v>
      </c>
      <c r="F66" s="60">
        <f>D66*E66</f>
        <v>100000</v>
      </c>
      <c r="G66" s="61"/>
      <c r="H66" s="61"/>
      <c r="I66" s="61"/>
      <c r="J66" s="61"/>
      <c r="K66" s="61"/>
      <c r="L66" s="61"/>
      <c r="M66" s="61"/>
    </row>
    <row r="67" spans="1:6" s="40" customFormat="1" ht="11.25">
      <c r="A67" s="103"/>
      <c r="B67" s="85" t="s">
        <v>169</v>
      </c>
      <c r="C67" s="57" t="s">
        <v>505</v>
      </c>
      <c r="D67" s="58">
        <v>6</v>
      </c>
      <c r="E67" s="59">
        <v>146000</v>
      </c>
      <c r="F67" s="60">
        <f>D67*E67</f>
        <v>876000</v>
      </c>
    </row>
    <row r="68" spans="1:6" s="40" customFormat="1" ht="45">
      <c r="A68" s="104" t="s">
        <v>206</v>
      </c>
      <c r="B68" s="50"/>
      <c r="C68" s="51"/>
      <c r="D68" s="52"/>
      <c r="E68" s="51"/>
      <c r="F68" s="53">
        <f>SUM(F69:F73)</f>
        <v>7570000</v>
      </c>
    </row>
    <row r="69" spans="1:6" s="40" customFormat="1" ht="22.5">
      <c r="A69" s="105"/>
      <c r="B69" s="56" t="s">
        <v>162</v>
      </c>
      <c r="C69" s="57" t="s">
        <v>494</v>
      </c>
      <c r="D69" s="58">
        <v>64</v>
      </c>
      <c r="E69" s="59">
        <v>70000</v>
      </c>
      <c r="F69" s="60">
        <f>D69*E69</f>
        <v>4480000</v>
      </c>
    </row>
    <row r="70" spans="1:6" s="40" customFormat="1" ht="11.25">
      <c r="A70" s="28"/>
      <c r="B70" s="56" t="s">
        <v>170</v>
      </c>
      <c r="C70" s="57" t="s">
        <v>536</v>
      </c>
      <c r="D70" s="58">
        <v>1</v>
      </c>
      <c r="E70" s="59">
        <v>200000</v>
      </c>
      <c r="F70" s="60">
        <f>D70*E70</f>
        <v>200000</v>
      </c>
    </row>
    <row r="71" spans="1:14" s="55" customFormat="1" ht="11.25">
      <c r="A71" s="75"/>
      <c r="B71" s="56" t="s">
        <v>499</v>
      </c>
      <c r="C71" s="57" t="s">
        <v>500</v>
      </c>
      <c r="D71" s="58">
        <v>1</v>
      </c>
      <c r="E71" s="59">
        <v>700000</v>
      </c>
      <c r="F71" s="60">
        <f>D71*E71</f>
        <v>700000</v>
      </c>
      <c r="G71" s="49"/>
      <c r="H71" s="49"/>
      <c r="I71" s="49"/>
      <c r="J71" s="49"/>
      <c r="K71" s="49"/>
      <c r="L71" s="49"/>
      <c r="M71" s="49"/>
      <c r="N71" s="49"/>
    </row>
    <row r="72" spans="1:13" ht="22.5">
      <c r="A72" s="75"/>
      <c r="B72" s="56" t="s">
        <v>10</v>
      </c>
      <c r="C72" s="57" t="s">
        <v>500</v>
      </c>
      <c r="D72" s="58">
        <v>0</v>
      </c>
      <c r="E72" s="59">
        <v>100000</v>
      </c>
      <c r="F72" s="60">
        <f>D72*E72</f>
        <v>0</v>
      </c>
      <c r="G72" s="40"/>
      <c r="H72" s="40"/>
      <c r="I72" s="40"/>
      <c r="J72" s="40"/>
      <c r="K72" s="40"/>
      <c r="L72" s="40"/>
      <c r="M72" s="40"/>
    </row>
    <row r="73" spans="1:13" ht="12" thickBot="1">
      <c r="A73" s="82"/>
      <c r="B73" s="56" t="s">
        <v>504</v>
      </c>
      <c r="C73" s="57" t="s">
        <v>505</v>
      </c>
      <c r="D73" s="58">
        <v>15</v>
      </c>
      <c r="E73" s="59">
        <v>146000</v>
      </c>
      <c r="F73" s="106">
        <f>D73*E73</f>
        <v>2190000</v>
      </c>
      <c r="G73" s="40"/>
      <c r="H73" s="40"/>
      <c r="I73" s="40"/>
      <c r="J73" s="40"/>
      <c r="K73" s="40"/>
      <c r="L73" s="40"/>
      <c r="M73" s="40"/>
    </row>
    <row r="74" spans="1:13" ht="12" thickBot="1">
      <c r="A74" s="84" t="s">
        <v>171</v>
      </c>
      <c r="B74" s="85"/>
      <c r="C74" s="86"/>
      <c r="D74" s="87"/>
      <c r="E74" s="88"/>
      <c r="F74" s="89">
        <f>F68+F62+F53+F47+F42+F36</f>
        <v>39642000</v>
      </c>
      <c r="G74" s="40"/>
      <c r="H74" s="40"/>
      <c r="I74" s="40"/>
      <c r="J74" s="40"/>
      <c r="K74" s="40"/>
      <c r="L74" s="40"/>
      <c r="M74" s="40"/>
    </row>
    <row r="75" spans="1:13" ht="12" thickBot="1">
      <c r="A75" s="107"/>
      <c r="B75" s="85"/>
      <c r="C75" s="86"/>
      <c r="D75" s="87"/>
      <c r="E75" s="88"/>
      <c r="F75" s="108"/>
      <c r="G75" s="40"/>
      <c r="H75" s="40"/>
      <c r="I75" s="40"/>
      <c r="J75" s="40"/>
      <c r="K75" s="40"/>
      <c r="L75" s="40"/>
      <c r="M75" s="40"/>
    </row>
    <row r="76" spans="1:6" s="40" customFormat="1" ht="21">
      <c r="A76" s="109" t="s">
        <v>56</v>
      </c>
      <c r="B76" s="110"/>
      <c r="C76" s="111"/>
      <c r="D76" s="112"/>
      <c r="E76" s="111"/>
      <c r="F76" s="113"/>
    </row>
    <row r="77" spans="1:14" s="55" customFormat="1" ht="67.5">
      <c r="A77" s="32" t="s">
        <v>216</v>
      </c>
      <c r="B77" s="50"/>
      <c r="C77" s="51"/>
      <c r="D77" s="52"/>
      <c r="E77" s="51"/>
      <c r="F77" s="114">
        <f>SUM(F78:F82)</f>
        <v>15776000</v>
      </c>
      <c r="G77" s="49"/>
      <c r="H77" s="49"/>
      <c r="I77" s="49"/>
      <c r="J77" s="49"/>
      <c r="K77" s="49"/>
      <c r="L77" s="49"/>
      <c r="M77" s="49"/>
      <c r="N77" s="49"/>
    </row>
    <row r="78" spans="1:13" ht="33.75">
      <c r="A78" s="115"/>
      <c r="B78" s="56" t="s">
        <v>59</v>
      </c>
      <c r="C78" s="57" t="s">
        <v>494</v>
      </c>
      <c r="D78" s="58">
        <v>200</v>
      </c>
      <c r="E78" s="59">
        <v>70000</v>
      </c>
      <c r="F78" s="116">
        <f>D78*E78</f>
        <v>14000000</v>
      </c>
      <c r="G78" s="40"/>
      <c r="H78" s="40"/>
      <c r="I78" s="40"/>
      <c r="J78" s="40"/>
      <c r="K78" s="40"/>
      <c r="L78" s="40"/>
      <c r="M78" s="40"/>
    </row>
    <row r="79" spans="1:13" ht="11.25">
      <c r="A79" s="117"/>
      <c r="B79" s="56" t="s">
        <v>7</v>
      </c>
      <c r="C79" s="57" t="s">
        <v>536</v>
      </c>
      <c r="D79" s="58">
        <v>1</v>
      </c>
      <c r="E79" s="59">
        <v>200000</v>
      </c>
      <c r="F79" s="116">
        <f>D79*E79</f>
        <v>200000</v>
      </c>
      <c r="G79" s="40"/>
      <c r="H79" s="40"/>
      <c r="I79" s="40"/>
      <c r="J79" s="40"/>
      <c r="K79" s="40"/>
      <c r="L79" s="40"/>
      <c r="M79" s="40"/>
    </row>
    <row r="80" spans="1:13" ht="22.5">
      <c r="A80" s="117"/>
      <c r="B80" s="56" t="s">
        <v>553</v>
      </c>
      <c r="C80" s="57" t="s">
        <v>500</v>
      </c>
      <c r="D80" s="58">
        <v>1</v>
      </c>
      <c r="E80" s="59">
        <v>700000</v>
      </c>
      <c r="F80" s="116">
        <f>D80*E80</f>
        <v>700000</v>
      </c>
      <c r="G80" s="40"/>
      <c r="H80" s="40"/>
      <c r="I80" s="40"/>
      <c r="J80" s="40"/>
      <c r="K80" s="40"/>
      <c r="L80" s="40"/>
      <c r="M80" s="40"/>
    </row>
    <row r="81" spans="1:13" ht="22.5">
      <c r="A81" s="117"/>
      <c r="B81" s="56" t="s">
        <v>555</v>
      </c>
      <c r="C81" s="57" t="s">
        <v>500</v>
      </c>
      <c r="D81" s="58">
        <v>0</v>
      </c>
      <c r="E81" s="59">
        <v>100000</v>
      </c>
      <c r="F81" s="116">
        <f>D81*E81</f>
        <v>0</v>
      </c>
      <c r="G81" s="40"/>
      <c r="H81" s="40"/>
      <c r="I81" s="40"/>
      <c r="J81" s="40"/>
      <c r="K81" s="40"/>
      <c r="L81" s="40"/>
      <c r="M81" s="40"/>
    </row>
    <row r="82" spans="1:13" ht="12" thickBot="1">
      <c r="A82" s="118"/>
      <c r="B82" s="119" t="s">
        <v>504</v>
      </c>
      <c r="C82" s="120" t="s">
        <v>505</v>
      </c>
      <c r="D82" s="121">
        <v>6</v>
      </c>
      <c r="E82" s="122">
        <v>146000</v>
      </c>
      <c r="F82" s="123">
        <f>D82*E82</f>
        <v>876000</v>
      </c>
      <c r="G82" s="40"/>
      <c r="H82" s="40"/>
      <c r="I82" s="40"/>
      <c r="J82" s="40"/>
      <c r="K82" s="40"/>
      <c r="L82" s="40"/>
      <c r="M82" s="40"/>
    </row>
    <row r="83" spans="1:13" ht="12" thickBot="1">
      <c r="A83" s="84" t="s">
        <v>57</v>
      </c>
      <c r="B83" s="85"/>
      <c r="C83" s="86"/>
      <c r="D83" s="87"/>
      <c r="E83" s="88"/>
      <c r="F83" s="89">
        <f>F77</f>
        <v>15776000</v>
      </c>
      <c r="G83" s="40"/>
      <c r="H83" s="40"/>
      <c r="I83" s="40"/>
      <c r="J83" s="40"/>
      <c r="K83" s="40"/>
      <c r="L83" s="40"/>
      <c r="M83" s="40"/>
    </row>
    <row r="84" spans="1:13" ht="12" thickBot="1">
      <c r="A84" s="107"/>
      <c r="B84" s="85"/>
      <c r="C84" s="86"/>
      <c r="D84" s="87"/>
      <c r="E84" s="88"/>
      <c r="F84" s="108"/>
      <c r="G84" s="40"/>
      <c r="H84" s="40"/>
      <c r="I84" s="40"/>
      <c r="J84" s="40"/>
      <c r="K84" s="40"/>
      <c r="L84" s="40"/>
      <c r="M84" s="40"/>
    </row>
    <row r="85" spans="1:6" s="40" customFormat="1" ht="21">
      <c r="A85" s="124" t="s">
        <v>461</v>
      </c>
      <c r="B85" s="110"/>
      <c r="C85" s="111"/>
      <c r="D85" s="112"/>
      <c r="E85" s="111"/>
      <c r="F85" s="113"/>
    </row>
    <row r="86" spans="1:14" s="55" customFormat="1" ht="78.75">
      <c r="A86" s="3" t="s">
        <v>207</v>
      </c>
      <c r="B86" s="50"/>
      <c r="C86" s="51"/>
      <c r="D86" s="52"/>
      <c r="E86" s="51"/>
      <c r="F86" s="114">
        <f>SUM(F87:F91)</f>
        <v>6168000</v>
      </c>
      <c r="G86" s="49"/>
      <c r="H86" s="49"/>
      <c r="I86" s="49"/>
      <c r="J86" s="49"/>
      <c r="K86" s="49"/>
      <c r="L86" s="49"/>
      <c r="M86" s="49"/>
      <c r="N86" s="49"/>
    </row>
    <row r="87" spans="1:13" ht="45">
      <c r="A87" s="115"/>
      <c r="B87" s="56" t="s">
        <v>61</v>
      </c>
      <c r="C87" s="57" t="s">
        <v>494</v>
      </c>
      <c r="D87" s="58">
        <v>40</v>
      </c>
      <c r="E87" s="59">
        <v>70000</v>
      </c>
      <c r="F87" s="116">
        <f>E87*D87</f>
        <v>2800000</v>
      </c>
      <c r="G87" s="40"/>
      <c r="H87" s="40"/>
      <c r="I87" s="40"/>
      <c r="J87" s="40"/>
      <c r="K87" s="40"/>
      <c r="L87" s="40"/>
      <c r="M87" s="40"/>
    </row>
    <row r="88" spans="1:13" ht="11.25">
      <c r="A88" s="125"/>
      <c r="B88" s="56" t="s">
        <v>60</v>
      </c>
      <c r="C88" s="57" t="s">
        <v>497</v>
      </c>
      <c r="D88" s="58">
        <v>1</v>
      </c>
      <c r="E88" s="59">
        <v>1400000</v>
      </c>
      <c r="F88" s="116">
        <f>D88*E88</f>
        <v>1400000</v>
      </c>
      <c r="G88" s="40"/>
      <c r="H88" s="40"/>
      <c r="I88" s="40"/>
      <c r="J88" s="40"/>
      <c r="K88" s="40"/>
      <c r="L88" s="40"/>
      <c r="M88" s="40"/>
    </row>
    <row r="89" spans="1:13" ht="11.25">
      <c r="A89" s="125"/>
      <c r="B89" s="56" t="s">
        <v>318</v>
      </c>
      <c r="C89" s="57" t="s">
        <v>500</v>
      </c>
      <c r="D89" s="58">
        <v>1</v>
      </c>
      <c r="E89" s="59">
        <v>700000</v>
      </c>
      <c r="F89" s="116">
        <f>D89*E89</f>
        <v>700000</v>
      </c>
      <c r="G89" s="40"/>
      <c r="H89" s="40"/>
      <c r="I89" s="40"/>
      <c r="J89" s="40"/>
      <c r="K89" s="40"/>
      <c r="L89" s="40"/>
      <c r="M89" s="40"/>
    </row>
    <row r="90" spans="1:13" ht="11.25">
      <c r="A90" s="125"/>
      <c r="B90" s="56" t="s">
        <v>502</v>
      </c>
      <c r="C90" s="57" t="s">
        <v>500</v>
      </c>
      <c r="D90" s="58">
        <v>1</v>
      </c>
      <c r="E90" s="59">
        <v>100000</v>
      </c>
      <c r="F90" s="116">
        <f>D90*E90</f>
        <v>100000</v>
      </c>
      <c r="G90" s="40"/>
      <c r="H90" s="40"/>
      <c r="I90" s="40"/>
      <c r="J90" s="40"/>
      <c r="K90" s="40"/>
      <c r="L90" s="40"/>
      <c r="M90" s="40"/>
    </row>
    <row r="91" spans="1:13" ht="12" thickBot="1">
      <c r="A91" s="126"/>
      <c r="B91" s="119" t="s">
        <v>504</v>
      </c>
      <c r="C91" s="120" t="s">
        <v>505</v>
      </c>
      <c r="D91" s="121">
        <v>8</v>
      </c>
      <c r="E91" s="122">
        <v>146000</v>
      </c>
      <c r="F91" s="123">
        <f>D91*E91</f>
        <v>1168000</v>
      </c>
      <c r="G91" s="40"/>
      <c r="H91" s="40"/>
      <c r="I91" s="40"/>
      <c r="J91" s="40"/>
      <c r="K91" s="40"/>
      <c r="L91" s="40"/>
      <c r="M91" s="40"/>
    </row>
    <row r="92" spans="1:14" s="55" customFormat="1" ht="33.75">
      <c r="A92" s="3" t="s">
        <v>634</v>
      </c>
      <c r="B92" s="50"/>
      <c r="C92" s="51"/>
      <c r="D92" s="52"/>
      <c r="E92" s="51"/>
      <c r="F92" s="114">
        <f>SUM(F93:F97)</f>
        <v>4768000</v>
      </c>
      <c r="G92" s="49"/>
      <c r="H92" s="49"/>
      <c r="I92" s="49"/>
      <c r="J92" s="49"/>
      <c r="K92" s="49"/>
      <c r="L92" s="49"/>
      <c r="M92" s="49"/>
      <c r="N92" s="49"/>
    </row>
    <row r="93" spans="1:13" ht="56.25">
      <c r="A93" s="115"/>
      <c r="B93" s="56" t="s">
        <v>174</v>
      </c>
      <c r="C93" s="57" t="s">
        <v>494</v>
      </c>
      <c r="D93" s="58">
        <v>20</v>
      </c>
      <c r="E93" s="59">
        <v>70000</v>
      </c>
      <c r="F93" s="116">
        <f>E93*D93</f>
        <v>1400000</v>
      </c>
      <c r="G93" s="40"/>
      <c r="H93" s="40"/>
      <c r="I93" s="40"/>
      <c r="J93" s="40"/>
      <c r="K93" s="40"/>
      <c r="L93" s="40"/>
      <c r="M93" s="40"/>
    </row>
    <row r="94" spans="1:13" ht="11.25">
      <c r="A94" s="125"/>
      <c r="B94" s="56" t="s">
        <v>173</v>
      </c>
      <c r="C94" s="57" t="s">
        <v>497</v>
      </c>
      <c r="D94" s="58">
        <v>1</v>
      </c>
      <c r="E94" s="59">
        <v>1400000</v>
      </c>
      <c r="F94" s="116">
        <f>D94*E94</f>
        <v>1400000</v>
      </c>
      <c r="G94" s="40"/>
      <c r="H94" s="40"/>
      <c r="I94" s="40"/>
      <c r="J94" s="40"/>
      <c r="K94" s="40"/>
      <c r="L94" s="40"/>
      <c r="M94" s="40"/>
    </row>
    <row r="95" spans="1:13" ht="11.25">
      <c r="A95" s="125"/>
      <c r="B95" s="56" t="s">
        <v>318</v>
      </c>
      <c r="C95" s="57" t="s">
        <v>500</v>
      </c>
      <c r="D95" s="58">
        <v>1</v>
      </c>
      <c r="E95" s="59">
        <v>700000</v>
      </c>
      <c r="F95" s="116">
        <f>D95*E95</f>
        <v>700000</v>
      </c>
      <c r="G95" s="40"/>
      <c r="H95" s="40"/>
      <c r="I95" s="40"/>
      <c r="J95" s="40"/>
      <c r="K95" s="40"/>
      <c r="L95" s="40"/>
      <c r="M95" s="40"/>
    </row>
    <row r="96" spans="1:13" ht="11.25">
      <c r="A96" s="125"/>
      <c r="B96" s="56" t="s">
        <v>502</v>
      </c>
      <c r="C96" s="57" t="s">
        <v>500</v>
      </c>
      <c r="D96" s="58">
        <v>1</v>
      </c>
      <c r="E96" s="59">
        <v>100000</v>
      </c>
      <c r="F96" s="116">
        <f>D96*E96</f>
        <v>100000</v>
      </c>
      <c r="G96" s="40"/>
      <c r="H96" s="40"/>
      <c r="I96" s="40"/>
      <c r="J96" s="40"/>
      <c r="K96" s="40"/>
      <c r="L96" s="40"/>
      <c r="M96" s="40"/>
    </row>
    <row r="97" spans="1:13" ht="12" thickBot="1">
      <c r="A97" s="126"/>
      <c r="B97" s="119" t="s">
        <v>504</v>
      </c>
      <c r="C97" s="120" t="s">
        <v>505</v>
      </c>
      <c r="D97" s="121">
        <v>8</v>
      </c>
      <c r="E97" s="122">
        <v>146000</v>
      </c>
      <c r="F97" s="123">
        <f>D97*E97</f>
        <v>1168000</v>
      </c>
      <c r="G97" s="40"/>
      <c r="H97" s="40"/>
      <c r="I97" s="40"/>
      <c r="J97" s="40"/>
      <c r="K97" s="40"/>
      <c r="L97" s="40"/>
      <c r="M97" s="40"/>
    </row>
    <row r="98" spans="1:13" ht="12" thickBot="1">
      <c r="A98" s="84" t="s">
        <v>58</v>
      </c>
      <c r="B98" s="85"/>
      <c r="C98" s="86"/>
      <c r="D98" s="87"/>
      <c r="E98" s="88"/>
      <c r="F98" s="89">
        <f>F86+F92</f>
        <v>10936000</v>
      </c>
      <c r="G98" s="40"/>
      <c r="H98" s="40"/>
      <c r="I98" s="40"/>
      <c r="J98" s="40"/>
      <c r="K98" s="40"/>
      <c r="L98" s="40"/>
      <c r="M98" s="40"/>
    </row>
    <row r="99" spans="1:13" ht="11.25">
      <c r="A99" s="418"/>
      <c r="B99" s="85"/>
      <c r="C99" s="86"/>
      <c r="D99" s="87"/>
      <c r="E99" s="88"/>
      <c r="F99" s="419"/>
      <c r="G99" s="40"/>
      <c r="H99" s="40"/>
      <c r="I99" s="40"/>
      <c r="J99" s="40"/>
      <c r="K99" s="40"/>
      <c r="L99" s="40"/>
      <c r="M99" s="40"/>
    </row>
    <row r="100" spans="6:13" ht="11.25">
      <c r="F100" s="39" t="e">
        <f>#REF!+F98+F83+F74+F33</f>
        <v>#REF!</v>
      </c>
      <c r="G100" s="40"/>
      <c r="H100" s="40"/>
      <c r="I100" s="40"/>
      <c r="J100" s="40"/>
      <c r="K100" s="40"/>
      <c r="L100" s="40"/>
      <c r="M100" s="40"/>
    </row>
    <row r="101" spans="7:13" ht="11.25">
      <c r="G101" s="40"/>
      <c r="H101" s="40"/>
      <c r="I101" s="40"/>
      <c r="J101" s="40"/>
      <c r="K101" s="40"/>
      <c r="L101" s="40"/>
      <c r="M101" s="40"/>
    </row>
    <row r="102" spans="7:13" ht="11.25">
      <c r="G102" s="40"/>
      <c r="H102" s="40"/>
      <c r="I102" s="40"/>
      <c r="J102" s="40"/>
      <c r="K102" s="40"/>
      <c r="L102" s="40"/>
      <c r="M102" s="40"/>
    </row>
    <row r="103" spans="7:13" ht="11.25">
      <c r="G103" s="40"/>
      <c r="H103" s="40"/>
      <c r="I103" s="40"/>
      <c r="J103" s="40"/>
      <c r="K103" s="40"/>
      <c r="L103" s="40"/>
      <c r="M103" s="40"/>
    </row>
    <row r="104" spans="7:13" ht="11.25">
      <c r="G104" s="40"/>
      <c r="H104" s="40"/>
      <c r="I104" s="40"/>
      <c r="J104" s="40"/>
      <c r="K104" s="40"/>
      <c r="L104" s="40"/>
      <c r="M104" s="40"/>
    </row>
    <row r="105" spans="7:13" ht="11.25">
      <c r="G105" s="40"/>
      <c r="H105" s="40"/>
      <c r="I105" s="40"/>
      <c r="J105" s="40"/>
      <c r="K105" s="40"/>
      <c r="L105" s="40"/>
      <c r="M105" s="40"/>
    </row>
    <row r="106" spans="7:13" ht="11.25">
      <c r="G106" s="40"/>
      <c r="H106" s="40"/>
      <c r="I106" s="40"/>
      <c r="J106" s="40"/>
      <c r="K106" s="40"/>
      <c r="L106" s="40"/>
      <c r="M106" s="40"/>
    </row>
    <row r="107" spans="7:13" ht="11.25">
      <c r="G107" s="40"/>
      <c r="H107" s="40"/>
      <c r="I107" s="40"/>
      <c r="J107" s="40"/>
      <c r="K107" s="40"/>
      <c r="L107" s="40"/>
      <c r="M107" s="40"/>
    </row>
    <row r="108" spans="7:13" ht="11.25">
      <c r="G108" s="40"/>
      <c r="H108" s="40"/>
      <c r="I108" s="40"/>
      <c r="J108" s="40"/>
      <c r="K108" s="40"/>
      <c r="L108" s="40"/>
      <c r="M108" s="40"/>
    </row>
    <row r="109" spans="7:13" ht="11.25">
      <c r="G109" s="40"/>
      <c r="H109" s="40"/>
      <c r="I109" s="40"/>
      <c r="J109" s="40"/>
      <c r="K109" s="40"/>
      <c r="L109" s="40"/>
      <c r="M109" s="40"/>
    </row>
    <row r="110" spans="7:13" ht="11.25">
      <c r="G110" s="40"/>
      <c r="H110" s="40"/>
      <c r="I110" s="40"/>
      <c r="J110" s="40"/>
      <c r="K110" s="40"/>
      <c r="L110" s="40"/>
      <c r="M110" s="40"/>
    </row>
    <row r="111" spans="7:13" ht="11.25">
      <c r="G111" s="40"/>
      <c r="H111" s="40"/>
      <c r="I111" s="40"/>
      <c r="J111" s="40"/>
      <c r="K111" s="40"/>
      <c r="L111" s="40"/>
      <c r="M111" s="40"/>
    </row>
    <row r="112" spans="7:13" ht="11.25">
      <c r="G112" s="40"/>
      <c r="H112" s="40"/>
      <c r="I112" s="40"/>
      <c r="J112" s="40"/>
      <c r="K112" s="40"/>
      <c r="L112" s="40"/>
      <c r="M112" s="40"/>
    </row>
    <row r="113" spans="7:13" ht="11.25">
      <c r="G113" s="40"/>
      <c r="H113" s="40"/>
      <c r="I113" s="40"/>
      <c r="J113" s="40"/>
      <c r="K113" s="40"/>
      <c r="L113" s="40"/>
      <c r="M113" s="40"/>
    </row>
    <row r="114" spans="7:13" ht="11.25">
      <c r="G114" s="40"/>
      <c r="H114" s="40"/>
      <c r="I114" s="40"/>
      <c r="J114" s="40"/>
      <c r="K114" s="40"/>
      <c r="L114" s="40"/>
      <c r="M114" s="40"/>
    </row>
    <row r="115" spans="7:13" ht="11.25">
      <c r="G115" s="40"/>
      <c r="H115" s="40"/>
      <c r="I115" s="40"/>
      <c r="J115" s="40"/>
      <c r="K115" s="40"/>
      <c r="L115" s="40"/>
      <c r="M115" s="40"/>
    </row>
  </sheetData>
  <sheetProtection/>
  <mergeCells count="11">
    <mergeCell ref="F3:F6"/>
    <mergeCell ref="A3:A6"/>
    <mergeCell ref="B3:B6"/>
    <mergeCell ref="C3:C6"/>
    <mergeCell ref="D3:D6"/>
    <mergeCell ref="E3:E6"/>
    <mergeCell ref="G3:M3"/>
    <mergeCell ref="G4:G6"/>
    <mergeCell ref="H4:M4"/>
    <mergeCell ref="H5:J5"/>
    <mergeCell ref="K5:M5"/>
  </mergeCell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25"/>
  <sheetViews>
    <sheetView zoomScalePageLayoutView="0" workbookViewId="0" topLeftCell="A1">
      <selection activeCell="J81" sqref="A1:K81"/>
    </sheetView>
  </sheetViews>
  <sheetFormatPr defaultColWidth="11.00390625" defaultRowHeight="15"/>
  <cols>
    <col min="1" max="1" width="40.00390625" style="35" customWidth="1"/>
    <col min="2" max="2" width="39.140625" style="36" customWidth="1"/>
    <col min="3" max="3" width="11.00390625" style="37" customWidth="1"/>
    <col min="4" max="4" width="12.421875" style="38" customWidth="1"/>
    <col min="5" max="5" width="12.421875" style="37" customWidth="1"/>
    <col min="6" max="6" width="15.00390625" style="41" bestFit="1" customWidth="1"/>
    <col min="7" max="7" width="16.7109375" style="35" bestFit="1" customWidth="1"/>
    <col min="8" max="8" width="15.28125" style="35" customWidth="1"/>
    <col min="9" max="9" width="14.28125" style="35" bestFit="1" customWidth="1"/>
    <col min="10" max="10" width="11.00390625" style="35" customWidth="1"/>
    <col min="11" max="11" width="14.00390625" style="35" customWidth="1"/>
    <col min="12" max="12" width="14.28125" style="35" bestFit="1" customWidth="1"/>
    <col min="13" max="13" width="11.00390625" style="35" customWidth="1"/>
    <col min="14" max="14" width="11.421875" style="40" customWidth="1"/>
    <col min="15" max="16384" width="11.00390625" style="35" customWidth="1"/>
  </cols>
  <sheetData>
    <row r="1" ht="11.25">
      <c r="F1" s="39" t="s">
        <v>220</v>
      </c>
    </row>
    <row r="2" ht="12" thickBot="1"/>
    <row r="3" spans="1:13" ht="12" thickBot="1">
      <c r="A3" s="577" t="s">
        <v>19</v>
      </c>
      <c r="B3" s="580" t="s">
        <v>20</v>
      </c>
      <c r="C3" s="583" t="s">
        <v>21</v>
      </c>
      <c r="D3" s="586" t="s">
        <v>22</v>
      </c>
      <c r="E3" s="577" t="s">
        <v>23</v>
      </c>
      <c r="F3" s="604" t="s">
        <v>24</v>
      </c>
      <c r="G3" s="589" t="s">
        <v>25</v>
      </c>
      <c r="H3" s="590"/>
      <c r="I3" s="590"/>
      <c r="J3" s="590"/>
      <c r="K3" s="590"/>
      <c r="L3" s="590"/>
      <c r="M3" s="591"/>
    </row>
    <row r="4" spans="1:13" ht="12" thickBot="1">
      <c r="A4" s="578"/>
      <c r="B4" s="581"/>
      <c r="C4" s="584"/>
      <c r="D4" s="587"/>
      <c r="E4" s="578"/>
      <c r="F4" s="605"/>
      <c r="G4" s="592" t="s">
        <v>27</v>
      </c>
      <c r="H4" s="595" t="s">
        <v>26</v>
      </c>
      <c r="I4" s="596"/>
      <c r="J4" s="596"/>
      <c r="K4" s="596"/>
      <c r="L4" s="596"/>
      <c r="M4" s="597"/>
    </row>
    <row r="5" spans="1:13" ht="12" thickBot="1">
      <c r="A5" s="578"/>
      <c r="B5" s="581"/>
      <c r="C5" s="584"/>
      <c r="D5" s="587"/>
      <c r="E5" s="578"/>
      <c r="F5" s="605"/>
      <c r="G5" s="593"/>
      <c r="H5" s="598" t="s">
        <v>28</v>
      </c>
      <c r="I5" s="599"/>
      <c r="J5" s="600"/>
      <c r="K5" s="601" t="s">
        <v>29</v>
      </c>
      <c r="L5" s="602"/>
      <c r="M5" s="603"/>
    </row>
    <row r="6" spans="1:13" ht="23.25" thickBot="1">
      <c r="A6" s="579"/>
      <c r="B6" s="582"/>
      <c r="C6" s="585"/>
      <c r="D6" s="588"/>
      <c r="E6" s="579"/>
      <c r="F6" s="606"/>
      <c r="G6" s="594"/>
      <c r="H6" s="42" t="s">
        <v>30</v>
      </c>
      <c r="I6" s="43" t="s">
        <v>217</v>
      </c>
      <c r="J6" s="44" t="s">
        <v>218</v>
      </c>
      <c r="K6" s="45" t="s">
        <v>30</v>
      </c>
      <c r="L6" s="46" t="s">
        <v>217</v>
      </c>
      <c r="M6" s="407" t="s">
        <v>218</v>
      </c>
    </row>
    <row r="7" spans="1:6" s="54" customFormat="1" ht="42">
      <c r="A7" s="30" t="s">
        <v>632</v>
      </c>
      <c r="B7" s="50"/>
      <c r="C7" s="51"/>
      <c r="D7" s="52"/>
      <c r="E7" s="51"/>
      <c r="F7" s="53"/>
    </row>
    <row r="8" spans="1:6" s="54" customFormat="1" ht="37.5" customHeight="1">
      <c r="A8" s="50" t="s">
        <v>0</v>
      </c>
      <c r="B8" s="50"/>
      <c r="C8" s="51"/>
      <c r="D8" s="52"/>
      <c r="E8" s="51"/>
      <c r="F8" s="53"/>
    </row>
    <row r="9" spans="1:13" ht="101.25">
      <c r="A9" s="408" t="s">
        <v>210</v>
      </c>
      <c r="B9" s="409"/>
      <c r="C9" s="410"/>
      <c r="D9" s="411"/>
      <c r="E9" s="410"/>
      <c r="F9" s="412">
        <f>SUM(F10:F15)</f>
        <v>2800000</v>
      </c>
      <c r="G9" s="81"/>
      <c r="H9" s="81"/>
      <c r="I9" s="81"/>
      <c r="J9" s="81"/>
      <c r="K9" s="81"/>
      <c r="L9" s="81"/>
      <c r="M9" s="81"/>
    </row>
    <row r="10" spans="1:13" ht="56.25">
      <c r="A10" s="62"/>
      <c r="B10" s="56" t="s">
        <v>62</v>
      </c>
      <c r="C10" s="57" t="s">
        <v>290</v>
      </c>
      <c r="D10" s="58">
        <v>40</v>
      </c>
      <c r="E10" s="59">
        <v>70000</v>
      </c>
      <c r="F10" s="406">
        <f aca="true" t="shared" si="0" ref="F10:F21">D10*E10</f>
        <v>2800000</v>
      </c>
      <c r="G10" s="61"/>
      <c r="H10" s="61"/>
      <c r="I10" s="61"/>
      <c r="J10" s="61"/>
      <c r="K10" s="61"/>
      <c r="L10" s="61"/>
      <c r="M10" s="61"/>
    </row>
    <row r="11" spans="1:13" ht="33.75">
      <c r="A11" s="63"/>
      <c r="B11" s="56" t="s">
        <v>12</v>
      </c>
      <c r="C11" s="57" t="s">
        <v>536</v>
      </c>
      <c r="D11" s="58">
        <v>1</v>
      </c>
      <c r="E11" s="59">
        <v>0</v>
      </c>
      <c r="F11" s="60">
        <f>D11*E11</f>
        <v>0</v>
      </c>
      <c r="G11" s="61"/>
      <c r="H11" s="61"/>
      <c r="I11" s="61"/>
      <c r="J11" s="61"/>
      <c r="K11" s="61"/>
      <c r="L11" s="61"/>
      <c r="M11" s="61"/>
    </row>
    <row r="12" spans="1:13" ht="11.25">
      <c r="A12" s="63"/>
      <c r="B12" s="56" t="s">
        <v>13</v>
      </c>
      <c r="C12" s="57" t="s">
        <v>543</v>
      </c>
      <c r="D12" s="58">
        <v>25</v>
      </c>
      <c r="E12" s="59">
        <v>0</v>
      </c>
      <c r="F12" s="60">
        <f t="shared" si="0"/>
        <v>0</v>
      </c>
      <c r="G12" s="61"/>
      <c r="H12" s="61"/>
      <c r="I12" s="61"/>
      <c r="J12" s="61"/>
      <c r="K12" s="61"/>
      <c r="L12" s="61"/>
      <c r="M12" s="61"/>
    </row>
    <row r="13" spans="1:13" ht="11.25">
      <c r="A13" s="63"/>
      <c r="B13" s="56" t="s">
        <v>318</v>
      </c>
      <c r="C13" s="57" t="s">
        <v>500</v>
      </c>
      <c r="D13" s="58">
        <v>1</v>
      </c>
      <c r="E13" s="59">
        <v>0</v>
      </c>
      <c r="F13" s="60">
        <f t="shared" si="0"/>
        <v>0</v>
      </c>
      <c r="G13" s="61"/>
      <c r="H13" s="61"/>
      <c r="I13" s="61"/>
      <c r="J13" s="61"/>
      <c r="K13" s="61"/>
      <c r="L13" s="61"/>
      <c r="M13" s="61"/>
    </row>
    <row r="14" spans="1:13" ht="11.25">
      <c r="A14" s="64"/>
      <c r="B14" s="56" t="s">
        <v>502</v>
      </c>
      <c r="C14" s="57" t="s">
        <v>500</v>
      </c>
      <c r="D14" s="58">
        <v>1</v>
      </c>
      <c r="E14" s="59">
        <v>0</v>
      </c>
      <c r="F14" s="60">
        <f t="shared" si="0"/>
        <v>0</v>
      </c>
      <c r="G14" s="61"/>
      <c r="H14" s="61"/>
      <c r="I14" s="61"/>
      <c r="J14" s="61"/>
      <c r="K14" s="61"/>
      <c r="L14" s="61"/>
      <c r="M14" s="61"/>
    </row>
    <row r="15" spans="1:13" ht="11.25">
      <c r="A15" s="405"/>
      <c r="B15" s="56" t="s">
        <v>504</v>
      </c>
      <c r="C15" s="57" t="s">
        <v>505</v>
      </c>
      <c r="D15" s="58">
        <v>7</v>
      </c>
      <c r="E15" s="59">
        <v>0</v>
      </c>
      <c r="F15" s="60">
        <f t="shared" si="0"/>
        <v>0</v>
      </c>
      <c r="G15" s="61"/>
      <c r="H15" s="61"/>
      <c r="I15" s="61"/>
      <c r="J15" s="61"/>
      <c r="K15" s="61"/>
      <c r="L15" s="61"/>
      <c r="M15" s="61"/>
    </row>
    <row r="16" spans="1:13" ht="56.25">
      <c r="A16" s="65" t="s">
        <v>211</v>
      </c>
      <c r="B16" s="66"/>
      <c r="C16" s="67"/>
      <c r="D16" s="68"/>
      <c r="E16" s="69"/>
      <c r="F16" s="53">
        <f>SUM(F17:F21)</f>
        <v>560000</v>
      </c>
      <c r="G16" s="61"/>
      <c r="H16" s="61"/>
      <c r="I16" s="61"/>
      <c r="J16" s="61"/>
      <c r="K16" s="61"/>
      <c r="L16" s="61"/>
      <c r="M16" s="61"/>
    </row>
    <row r="17" spans="1:13" ht="11.25">
      <c r="A17" s="70"/>
      <c r="B17" s="31" t="s">
        <v>352</v>
      </c>
      <c r="C17" s="67" t="s">
        <v>763</v>
      </c>
      <c r="D17" s="68">
        <v>8</v>
      </c>
      <c r="E17" s="69">
        <v>70000</v>
      </c>
      <c r="F17" s="60">
        <f t="shared" si="0"/>
        <v>560000</v>
      </c>
      <c r="G17" s="61"/>
      <c r="H17" s="61"/>
      <c r="I17" s="61"/>
      <c r="J17" s="61"/>
      <c r="K17" s="61"/>
      <c r="L17" s="61"/>
      <c r="M17" s="61"/>
    </row>
    <row r="18" spans="1:13" ht="11.25">
      <c r="A18" s="70"/>
      <c r="B18" s="31" t="s">
        <v>1</v>
      </c>
      <c r="C18" s="67" t="s">
        <v>543</v>
      </c>
      <c r="D18" s="68">
        <v>25</v>
      </c>
      <c r="E18" s="69">
        <v>0</v>
      </c>
      <c r="F18" s="60">
        <f t="shared" si="0"/>
        <v>0</v>
      </c>
      <c r="G18" s="61"/>
      <c r="H18" s="61"/>
      <c r="I18" s="61"/>
      <c r="J18" s="61"/>
      <c r="K18" s="61"/>
      <c r="L18" s="61"/>
      <c r="M18" s="61"/>
    </row>
    <row r="19" spans="1:13" ht="11.25">
      <c r="A19" s="70"/>
      <c r="B19" s="31" t="s">
        <v>318</v>
      </c>
      <c r="C19" s="67" t="s">
        <v>500</v>
      </c>
      <c r="D19" s="68">
        <v>1</v>
      </c>
      <c r="E19" s="69">
        <v>0</v>
      </c>
      <c r="F19" s="60">
        <f t="shared" si="0"/>
        <v>0</v>
      </c>
      <c r="G19" s="54"/>
      <c r="H19" s="61"/>
      <c r="I19" s="61"/>
      <c r="J19" s="61"/>
      <c r="K19" s="61"/>
      <c r="L19" s="61"/>
      <c r="M19" s="61"/>
    </row>
    <row r="20" spans="1:14" s="55" customFormat="1" ht="11.25">
      <c r="A20" s="71"/>
      <c r="B20" s="31" t="s">
        <v>502</v>
      </c>
      <c r="C20" s="67" t="s">
        <v>500</v>
      </c>
      <c r="D20" s="68">
        <v>1</v>
      </c>
      <c r="E20" s="69">
        <v>0</v>
      </c>
      <c r="F20" s="60">
        <f t="shared" si="0"/>
        <v>0</v>
      </c>
      <c r="G20" s="54"/>
      <c r="H20" s="54"/>
      <c r="I20" s="54"/>
      <c r="J20" s="54"/>
      <c r="K20" s="54"/>
      <c r="L20" s="54"/>
      <c r="M20" s="54"/>
      <c r="N20" s="49"/>
    </row>
    <row r="21" spans="1:14" s="55" customFormat="1" ht="11.25">
      <c r="A21" s="72"/>
      <c r="B21" s="31" t="s">
        <v>504</v>
      </c>
      <c r="C21" s="67" t="s">
        <v>505</v>
      </c>
      <c r="D21" s="68">
        <v>3</v>
      </c>
      <c r="E21" s="69">
        <v>0</v>
      </c>
      <c r="F21" s="60">
        <f t="shared" si="0"/>
        <v>0</v>
      </c>
      <c r="G21" s="61"/>
      <c r="H21" s="54"/>
      <c r="I21" s="54"/>
      <c r="J21" s="54"/>
      <c r="K21" s="54"/>
      <c r="L21" s="54"/>
      <c r="M21" s="54"/>
      <c r="N21" s="49"/>
    </row>
    <row r="22" spans="1:13" ht="22.5">
      <c r="A22" s="73" t="s">
        <v>212</v>
      </c>
      <c r="B22" s="413"/>
      <c r="C22" s="67"/>
      <c r="D22" s="68"/>
      <c r="E22" s="67"/>
      <c r="F22" s="53">
        <f>SUM(F23:F27)</f>
        <v>560000</v>
      </c>
      <c r="G22" s="61"/>
      <c r="H22" s="61"/>
      <c r="I22" s="61"/>
      <c r="J22" s="61"/>
      <c r="K22" s="61"/>
      <c r="L22" s="61"/>
      <c r="M22" s="61"/>
    </row>
    <row r="23" spans="1:13" ht="11.25">
      <c r="A23" s="75"/>
      <c r="B23" s="56" t="s">
        <v>2</v>
      </c>
      <c r="C23" s="57" t="s">
        <v>494</v>
      </c>
      <c r="D23" s="58">
        <v>8</v>
      </c>
      <c r="E23" s="59">
        <v>70000</v>
      </c>
      <c r="F23" s="60">
        <f>D23*E23</f>
        <v>560000</v>
      </c>
      <c r="G23" s="81"/>
      <c r="H23" s="61"/>
      <c r="I23" s="61"/>
      <c r="J23" s="61"/>
      <c r="K23" s="61"/>
      <c r="L23" s="61"/>
      <c r="M23" s="61"/>
    </row>
    <row r="24" spans="1:13" ht="11.25">
      <c r="A24" s="75"/>
      <c r="B24" s="76" t="s">
        <v>450</v>
      </c>
      <c r="C24" s="77" t="s">
        <v>497</v>
      </c>
      <c r="D24" s="78">
        <v>25</v>
      </c>
      <c r="E24" s="79">
        <v>0</v>
      </c>
      <c r="F24" s="80">
        <f>D24*E24</f>
        <v>0</v>
      </c>
      <c r="G24" s="61"/>
      <c r="H24" s="61"/>
      <c r="I24" s="61"/>
      <c r="J24" s="61"/>
      <c r="K24" s="61"/>
      <c r="L24" s="61"/>
      <c r="M24" s="61"/>
    </row>
    <row r="25" spans="1:13" ht="11.25">
      <c r="A25" s="75"/>
      <c r="B25" s="56" t="s">
        <v>499</v>
      </c>
      <c r="C25" s="57" t="s">
        <v>500</v>
      </c>
      <c r="D25" s="58">
        <v>1</v>
      </c>
      <c r="E25" s="59">
        <v>0</v>
      </c>
      <c r="F25" s="60">
        <f>D25*E25</f>
        <v>0</v>
      </c>
      <c r="G25" s="61"/>
      <c r="H25" s="61"/>
      <c r="I25" s="61"/>
      <c r="J25" s="61"/>
      <c r="K25" s="61"/>
      <c r="L25" s="61"/>
      <c r="M25" s="61"/>
    </row>
    <row r="26" spans="1:13" ht="11.25">
      <c r="A26" s="75"/>
      <c r="B26" s="56" t="s">
        <v>502</v>
      </c>
      <c r="C26" s="57" t="s">
        <v>500</v>
      </c>
      <c r="D26" s="58">
        <v>1</v>
      </c>
      <c r="E26" s="59">
        <v>0</v>
      </c>
      <c r="F26" s="60">
        <f>D26*E26</f>
        <v>0</v>
      </c>
      <c r="G26" s="61"/>
      <c r="H26" s="61"/>
      <c r="I26" s="61"/>
      <c r="J26" s="61"/>
      <c r="K26" s="61"/>
      <c r="L26" s="61"/>
      <c r="M26" s="61"/>
    </row>
    <row r="27" spans="1:13" ht="11.25">
      <c r="A27" s="82"/>
      <c r="B27" s="56" t="s">
        <v>504</v>
      </c>
      <c r="C27" s="57" t="s">
        <v>505</v>
      </c>
      <c r="D27" s="58">
        <v>3</v>
      </c>
      <c r="E27" s="59">
        <v>0</v>
      </c>
      <c r="F27" s="60">
        <f>D27*E27</f>
        <v>0</v>
      </c>
      <c r="G27" s="54"/>
      <c r="H27" s="61"/>
      <c r="I27" s="61"/>
      <c r="J27" s="61"/>
      <c r="K27" s="61"/>
      <c r="L27" s="61"/>
      <c r="M27" s="61"/>
    </row>
    <row r="28" spans="1:14" s="55" customFormat="1" ht="45">
      <c r="A28" s="83" t="s">
        <v>213</v>
      </c>
      <c r="B28" s="50"/>
      <c r="C28" s="51"/>
      <c r="D28" s="52"/>
      <c r="E28" s="51"/>
      <c r="F28" s="53">
        <f>SUM(F29:F33)</f>
        <v>3360000</v>
      </c>
      <c r="G28" s="61"/>
      <c r="H28" s="54"/>
      <c r="I28" s="54"/>
      <c r="J28" s="54"/>
      <c r="K28" s="54"/>
      <c r="L28" s="54"/>
      <c r="M28" s="54"/>
      <c r="N28" s="49"/>
    </row>
    <row r="29" spans="1:13" ht="22.5">
      <c r="A29" s="62"/>
      <c r="B29" s="56" t="s">
        <v>376</v>
      </c>
      <c r="C29" s="57" t="s">
        <v>290</v>
      </c>
      <c r="D29" s="58">
        <v>48</v>
      </c>
      <c r="E29" s="59">
        <v>70000</v>
      </c>
      <c r="F29" s="60">
        <f>D29*E29</f>
        <v>3360000</v>
      </c>
      <c r="G29" s="61"/>
      <c r="H29" s="61"/>
      <c r="I29" s="61"/>
      <c r="J29" s="61"/>
      <c r="K29" s="61"/>
      <c r="L29" s="61"/>
      <c r="M29" s="61"/>
    </row>
    <row r="30" spans="1:13" ht="11.25">
      <c r="A30" s="75"/>
      <c r="B30" s="56" t="s">
        <v>412</v>
      </c>
      <c r="C30" s="57" t="s">
        <v>536</v>
      </c>
      <c r="D30" s="58">
        <v>1</v>
      </c>
      <c r="E30" s="59">
        <v>0</v>
      </c>
      <c r="F30" s="60">
        <f>D30*E30</f>
        <v>0</v>
      </c>
      <c r="G30" s="61"/>
      <c r="H30" s="61"/>
      <c r="I30" s="61"/>
      <c r="J30" s="61"/>
      <c r="K30" s="61"/>
      <c r="L30" s="61"/>
      <c r="M30" s="61"/>
    </row>
    <row r="31" spans="1:13" ht="11.25">
      <c r="A31" s="75"/>
      <c r="B31" s="56" t="s">
        <v>318</v>
      </c>
      <c r="C31" s="57" t="s">
        <v>500</v>
      </c>
      <c r="D31" s="58">
        <v>1</v>
      </c>
      <c r="E31" s="59">
        <v>0</v>
      </c>
      <c r="F31" s="60">
        <f>D31*E31</f>
        <v>0</v>
      </c>
      <c r="G31" s="61"/>
      <c r="H31" s="61"/>
      <c r="I31" s="61"/>
      <c r="J31" s="61"/>
      <c r="K31" s="61"/>
      <c r="L31" s="61"/>
      <c r="M31" s="61"/>
    </row>
    <row r="32" spans="1:13" ht="11.25">
      <c r="A32" s="75"/>
      <c r="B32" s="56" t="s">
        <v>502</v>
      </c>
      <c r="C32" s="57" t="s">
        <v>500</v>
      </c>
      <c r="D32" s="58">
        <v>1</v>
      </c>
      <c r="E32" s="59">
        <v>0</v>
      </c>
      <c r="F32" s="60">
        <f>D32*E32</f>
        <v>0</v>
      </c>
      <c r="G32" s="61"/>
      <c r="H32" s="61"/>
      <c r="I32" s="61"/>
      <c r="J32" s="61"/>
      <c r="K32" s="61"/>
      <c r="L32" s="61"/>
      <c r="M32" s="61"/>
    </row>
    <row r="33" spans="1:13" ht="12" thickBot="1">
      <c r="A33" s="82"/>
      <c r="B33" s="56" t="s">
        <v>504</v>
      </c>
      <c r="C33" s="57" t="s">
        <v>505</v>
      </c>
      <c r="D33" s="58">
        <v>8</v>
      </c>
      <c r="E33" s="59">
        <v>0</v>
      </c>
      <c r="F33" s="60">
        <f>E33*D33</f>
        <v>0</v>
      </c>
      <c r="G33" s="40"/>
      <c r="H33" s="61"/>
      <c r="I33" s="61"/>
      <c r="J33" s="61"/>
      <c r="K33" s="61"/>
      <c r="L33" s="61"/>
      <c r="M33" s="61"/>
    </row>
    <row r="34" spans="1:6" s="40" customFormat="1" ht="12" thickBot="1">
      <c r="A34" s="84" t="s">
        <v>3</v>
      </c>
      <c r="B34" s="85"/>
      <c r="C34" s="86"/>
      <c r="D34" s="87"/>
      <c r="E34" s="88"/>
      <c r="F34" s="89">
        <f>SUM(F28+F22+F16+F9)</f>
        <v>7280000</v>
      </c>
    </row>
    <row r="35" spans="1:7" s="40" customFormat="1" ht="11.25">
      <c r="A35" s="90"/>
      <c r="B35" s="85"/>
      <c r="C35" s="86"/>
      <c r="D35" s="87"/>
      <c r="E35" s="88"/>
      <c r="F35" s="91"/>
      <c r="G35" s="49"/>
    </row>
    <row r="36" spans="1:7" s="49" customFormat="1" ht="10.5">
      <c r="A36" s="50" t="s">
        <v>55</v>
      </c>
      <c r="B36" s="92"/>
      <c r="C36" s="93"/>
      <c r="D36" s="94"/>
      <c r="E36" s="93"/>
      <c r="F36" s="95" t="s">
        <v>222</v>
      </c>
      <c r="G36" s="54"/>
    </row>
    <row r="37" spans="1:13" s="49" customFormat="1" ht="56.25">
      <c r="A37" s="414" t="s">
        <v>203</v>
      </c>
      <c r="B37" s="50"/>
      <c r="C37" s="416"/>
      <c r="D37" s="52"/>
      <c r="E37" s="51"/>
      <c r="F37" s="53">
        <f>SUM(F38:F42)</f>
        <v>5600000</v>
      </c>
      <c r="G37" s="61"/>
      <c r="H37" s="54"/>
      <c r="I37" s="54"/>
      <c r="J37" s="54"/>
      <c r="K37" s="54"/>
      <c r="L37" s="54"/>
      <c r="M37" s="54"/>
    </row>
    <row r="38" spans="1:13" s="49" customFormat="1" ht="22.5">
      <c r="A38" s="92"/>
      <c r="B38" s="31" t="s">
        <v>4</v>
      </c>
      <c r="C38" s="417" t="s">
        <v>494</v>
      </c>
      <c r="D38" s="58">
        <v>80</v>
      </c>
      <c r="E38" s="59">
        <v>70000</v>
      </c>
      <c r="F38" s="60">
        <f>D38*E38</f>
        <v>5600000</v>
      </c>
      <c r="G38" s="61"/>
      <c r="H38" s="61"/>
      <c r="I38" s="61"/>
      <c r="J38" s="61"/>
      <c r="K38" s="61"/>
      <c r="L38" s="61"/>
      <c r="M38" s="61"/>
    </row>
    <row r="39" spans="1:13" s="49" customFormat="1" ht="11.25">
      <c r="A39" s="92"/>
      <c r="B39" s="31" t="s">
        <v>14</v>
      </c>
      <c r="C39" s="417" t="s">
        <v>497</v>
      </c>
      <c r="D39" s="58">
        <v>1</v>
      </c>
      <c r="E39" s="59">
        <v>0</v>
      </c>
      <c r="F39" s="60">
        <f>D39*E39</f>
        <v>0</v>
      </c>
      <c r="G39" s="61"/>
      <c r="H39" s="61"/>
      <c r="I39" s="61"/>
      <c r="J39" s="61"/>
      <c r="K39" s="61"/>
      <c r="L39" s="61"/>
      <c r="M39" s="61"/>
    </row>
    <row r="40" spans="1:13" s="49" customFormat="1" ht="11.25">
      <c r="A40" s="92"/>
      <c r="B40" s="31" t="s">
        <v>499</v>
      </c>
      <c r="C40" s="417" t="s">
        <v>500</v>
      </c>
      <c r="D40" s="58">
        <v>1</v>
      </c>
      <c r="E40" s="59">
        <v>0</v>
      </c>
      <c r="F40" s="60">
        <f>D40*E40</f>
        <v>0</v>
      </c>
      <c r="G40" s="61"/>
      <c r="H40" s="61"/>
      <c r="I40" s="61"/>
      <c r="J40" s="61"/>
      <c r="K40" s="61"/>
      <c r="L40" s="61"/>
      <c r="M40" s="61"/>
    </row>
    <row r="41" spans="1:13" s="49" customFormat="1" ht="11.25">
      <c r="A41" s="92"/>
      <c r="B41" s="31" t="s">
        <v>502</v>
      </c>
      <c r="C41" s="417" t="s">
        <v>500</v>
      </c>
      <c r="D41" s="58">
        <v>1</v>
      </c>
      <c r="E41" s="59">
        <v>0</v>
      </c>
      <c r="F41" s="60">
        <f>D41*E41</f>
        <v>0</v>
      </c>
      <c r="G41" s="61"/>
      <c r="H41" s="61"/>
      <c r="I41" s="61"/>
      <c r="J41" s="61"/>
      <c r="K41" s="61"/>
      <c r="L41" s="61"/>
      <c r="M41" s="61"/>
    </row>
    <row r="42" spans="1:13" s="49" customFormat="1" ht="11.25">
      <c r="A42" s="92"/>
      <c r="B42" s="31" t="s">
        <v>504</v>
      </c>
      <c r="C42" s="417" t="s">
        <v>505</v>
      </c>
      <c r="D42" s="58">
        <v>12</v>
      </c>
      <c r="E42" s="59">
        <v>0</v>
      </c>
      <c r="F42" s="60">
        <f>D42*E42</f>
        <v>0</v>
      </c>
      <c r="H42" s="61"/>
      <c r="I42" s="61"/>
      <c r="J42" s="61"/>
      <c r="K42" s="61"/>
      <c r="L42" s="61"/>
      <c r="M42" s="61"/>
    </row>
    <row r="43" spans="1:14" s="55" customFormat="1" ht="56.25">
      <c r="A43" s="415" t="s">
        <v>204</v>
      </c>
      <c r="B43" s="50"/>
      <c r="C43" s="416"/>
      <c r="D43" s="52"/>
      <c r="E43" s="51"/>
      <c r="F43" s="53">
        <f>SUM(F44:F47)</f>
        <v>1680000</v>
      </c>
      <c r="G43" s="61"/>
      <c r="H43" s="54"/>
      <c r="I43" s="54"/>
      <c r="J43" s="54"/>
      <c r="K43" s="54"/>
      <c r="L43" s="54"/>
      <c r="M43" s="54"/>
      <c r="N43" s="49"/>
    </row>
    <row r="44" spans="1:13" ht="33.75">
      <c r="A44" s="62"/>
      <c r="B44" s="31" t="s">
        <v>164</v>
      </c>
      <c r="C44" s="57" t="s">
        <v>494</v>
      </c>
      <c r="D44" s="58">
        <v>24</v>
      </c>
      <c r="E44" s="59">
        <v>70000</v>
      </c>
      <c r="F44" s="60">
        <f>D44*E44</f>
        <v>1680000</v>
      </c>
      <c r="G44" s="61"/>
      <c r="H44" s="61"/>
      <c r="I44" s="61"/>
      <c r="J44" s="61"/>
      <c r="K44" s="61"/>
      <c r="L44" s="61"/>
      <c r="M44" s="61"/>
    </row>
    <row r="45" spans="1:13" ht="11.25">
      <c r="A45" s="75"/>
      <c r="B45" s="56" t="s">
        <v>499</v>
      </c>
      <c r="C45" s="57" t="s">
        <v>500</v>
      </c>
      <c r="D45" s="58">
        <v>0</v>
      </c>
      <c r="E45" s="59">
        <v>0</v>
      </c>
      <c r="F45" s="60">
        <f>D45*E45</f>
        <v>0</v>
      </c>
      <c r="G45" s="61"/>
      <c r="H45" s="61"/>
      <c r="I45" s="61"/>
      <c r="J45" s="61"/>
      <c r="K45" s="61"/>
      <c r="L45" s="61"/>
      <c r="M45" s="61"/>
    </row>
    <row r="46" spans="1:13" ht="11.25">
      <c r="A46" s="75"/>
      <c r="B46" s="56" t="s">
        <v>502</v>
      </c>
      <c r="C46" s="57" t="s">
        <v>500</v>
      </c>
      <c r="D46" s="58">
        <v>0</v>
      </c>
      <c r="E46" s="59">
        <v>0</v>
      </c>
      <c r="F46" s="60">
        <f>D46*E46</f>
        <v>0</v>
      </c>
      <c r="G46" s="96"/>
      <c r="H46" s="61"/>
      <c r="I46" s="61"/>
      <c r="J46" s="61"/>
      <c r="K46" s="61"/>
      <c r="L46" s="61"/>
      <c r="M46" s="61"/>
    </row>
    <row r="47" spans="1:13" ht="11.25">
      <c r="A47" s="82"/>
      <c r="B47" s="56" t="s">
        <v>504</v>
      </c>
      <c r="C47" s="57" t="s">
        <v>505</v>
      </c>
      <c r="D47" s="58">
        <v>0</v>
      </c>
      <c r="E47" s="59">
        <v>0</v>
      </c>
      <c r="F47" s="60">
        <f>D47*E47</f>
        <v>0</v>
      </c>
      <c r="G47" s="40"/>
      <c r="H47" s="96"/>
      <c r="I47" s="96"/>
      <c r="J47" s="96"/>
      <c r="K47" s="96"/>
      <c r="L47" s="96"/>
      <c r="M47" s="96"/>
    </row>
    <row r="48" spans="1:14" s="55" customFormat="1" ht="90">
      <c r="A48" s="4" t="s">
        <v>205</v>
      </c>
      <c r="B48" s="50"/>
      <c r="C48" s="51"/>
      <c r="D48" s="52"/>
      <c r="E48" s="51"/>
      <c r="F48" s="53">
        <f>SUM(F49:F53)</f>
        <v>11200000</v>
      </c>
      <c r="G48" s="61"/>
      <c r="H48" s="97"/>
      <c r="I48" s="97"/>
      <c r="J48" s="97"/>
      <c r="K48" s="97"/>
      <c r="L48" s="97"/>
      <c r="M48" s="97"/>
      <c r="N48" s="49"/>
    </row>
    <row r="49" spans="1:13" ht="33.75">
      <c r="A49" s="62"/>
      <c r="B49" s="31" t="s">
        <v>165</v>
      </c>
      <c r="C49" s="57" t="s">
        <v>494</v>
      </c>
      <c r="D49" s="58">
        <v>160</v>
      </c>
      <c r="E49" s="59">
        <v>70000</v>
      </c>
      <c r="F49" s="60">
        <f>D49*E49</f>
        <v>11200000</v>
      </c>
      <c r="G49" s="61"/>
      <c r="H49" s="61"/>
      <c r="I49" s="61"/>
      <c r="J49" s="61"/>
      <c r="K49" s="61"/>
      <c r="L49" s="61"/>
      <c r="M49" s="61"/>
    </row>
    <row r="50" spans="1:13" ht="22.5">
      <c r="A50" s="75"/>
      <c r="B50" s="56" t="s">
        <v>8</v>
      </c>
      <c r="C50" s="57" t="s">
        <v>497</v>
      </c>
      <c r="D50" s="58">
        <v>0</v>
      </c>
      <c r="E50" s="59">
        <v>0</v>
      </c>
      <c r="F50" s="60">
        <f>D50*E50</f>
        <v>0</v>
      </c>
      <c r="G50" s="61"/>
      <c r="H50" s="61"/>
      <c r="I50" s="61"/>
      <c r="J50" s="61"/>
      <c r="K50" s="61"/>
      <c r="L50" s="61"/>
      <c r="M50" s="61"/>
    </row>
    <row r="51" spans="1:13" ht="11.25">
      <c r="A51" s="75"/>
      <c r="B51" s="56" t="s">
        <v>499</v>
      </c>
      <c r="C51" s="57" t="s">
        <v>500</v>
      </c>
      <c r="D51" s="58">
        <v>0</v>
      </c>
      <c r="E51" s="59">
        <v>0</v>
      </c>
      <c r="F51" s="60">
        <f>D51*E51</f>
        <v>0</v>
      </c>
      <c r="G51" s="61"/>
      <c r="H51" s="61"/>
      <c r="I51" s="61"/>
      <c r="J51" s="61"/>
      <c r="K51" s="61"/>
      <c r="L51" s="61"/>
      <c r="M51" s="61"/>
    </row>
    <row r="52" spans="1:13" ht="11.25">
      <c r="A52" s="75"/>
      <c r="B52" s="56" t="s">
        <v>502</v>
      </c>
      <c r="C52" s="57" t="s">
        <v>500</v>
      </c>
      <c r="D52" s="58">
        <v>0</v>
      </c>
      <c r="E52" s="59">
        <v>0</v>
      </c>
      <c r="F52" s="60">
        <f>D52*E52</f>
        <v>0</v>
      </c>
      <c r="G52" s="61"/>
      <c r="H52" s="61"/>
      <c r="I52" s="61"/>
      <c r="J52" s="61"/>
      <c r="K52" s="61"/>
      <c r="L52" s="61"/>
      <c r="M52" s="61"/>
    </row>
    <row r="53" spans="1:13" ht="11.25">
      <c r="A53" s="82"/>
      <c r="B53" s="56" t="s">
        <v>504</v>
      </c>
      <c r="C53" s="57" t="s">
        <v>505</v>
      </c>
      <c r="D53" s="58">
        <v>0</v>
      </c>
      <c r="E53" s="59">
        <v>0</v>
      </c>
      <c r="F53" s="60">
        <f>D53*E53</f>
        <v>0</v>
      </c>
      <c r="G53" s="40"/>
      <c r="H53" s="61"/>
      <c r="I53" s="61"/>
      <c r="J53" s="61"/>
      <c r="K53" s="61"/>
      <c r="L53" s="61"/>
      <c r="M53" s="61"/>
    </row>
    <row r="54" spans="1:13" s="40" customFormat="1" ht="45">
      <c r="A54" s="3" t="s">
        <v>214</v>
      </c>
      <c r="B54" s="98"/>
      <c r="C54" s="51"/>
      <c r="D54" s="52"/>
      <c r="E54" s="51"/>
      <c r="F54" s="53">
        <f>SUM(F55:F61)</f>
        <v>2800000</v>
      </c>
      <c r="G54" s="61"/>
      <c r="H54" s="54"/>
      <c r="I54" s="54"/>
      <c r="J54" s="54"/>
      <c r="K54" s="54"/>
      <c r="L54" s="54"/>
      <c r="M54" s="54"/>
    </row>
    <row r="55" spans="1:13" s="40" customFormat="1" ht="22.5">
      <c r="A55" s="75"/>
      <c r="B55" s="31" t="s">
        <v>166</v>
      </c>
      <c r="C55" s="57" t="s">
        <v>494</v>
      </c>
      <c r="D55" s="58">
        <v>40</v>
      </c>
      <c r="E55" s="59">
        <v>70000</v>
      </c>
      <c r="F55" s="60">
        <f aca="true" t="shared" si="1" ref="F55:F62">D55*E55</f>
        <v>2800000</v>
      </c>
      <c r="G55" s="61"/>
      <c r="H55" s="61"/>
      <c r="I55" s="61"/>
      <c r="J55" s="61"/>
      <c r="K55" s="61"/>
      <c r="L55" s="61"/>
      <c r="M55" s="61"/>
    </row>
    <row r="56" spans="1:13" s="40" customFormat="1" ht="45">
      <c r="A56" s="75"/>
      <c r="B56" s="56" t="s">
        <v>9</v>
      </c>
      <c r="C56" s="57" t="s">
        <v>497</v>
      </c>
      <c r="D56" s="58">
        <v>1</v>
      </c>
      <c r="E56" s="59">
        <v>0</v>
      </c>
      <c r="F56" s="60">
        <f t="shared" si="1"/>
        <v>0</v>
      </c>
      <c r="G56" s="61"/>
      <c r="H56" s="61"/>
      <c r="I56" s="61"/>
      <c r="J56" s="61"/>
      <c r="K56" s="61"/>
      <c r="L56" s="61"/>
      <c r="M56" s="61"/>
    </row>
    <row r="57" spans="1:13" s="40" customFormat="1" ht="33.75">
      <c r="A57" s="75"/>
      <c r="B57" s="56" t="s">
        <v>167</v>
      </c>
      <c r="C57" s="57" t="s">
        <v>497</v>
      </c>
      <c r="D57" s="58">
        <v>1</v>
      </c>
      <c r="E57" s="59">
        <v>0</v>
      </c>
      <c r="F57" s="60">
        <f t="shared" si="1"/>
        <v>0</v>
      </c>
      <c r="G57" s="64"/>
      <c r="H57" s="61"/>
      <c r="I57" s="61"/>
      <c r="J57" s="61"/>
      <c r="K57" s="61"/>
      <c r="L57" s="61"/>
      <c r="M57" s="61"/>
    </row>
    <row r="58" spans="1:13" s="40" customFormat="1" ht="33.75">
      <c r="A58" s="75"/>
      <c r="B58" s="56" t="s">
        <v>168</v>
      </c>
      <c r="C58" s="57" t="s">
        <v>497</v>
      </c>
      <c r="D58" s="58">
        <v>1</v>
      </c>
      <c r="E58" s="59">
        <v>0</v>
      </c>
      <c r="F58" s="60">
        <f t="shared" si="1"/>
        <v>0</v>
      </c>
      <c r="G58" s="61"/>
      <c r="H58" s="64"/>
      <c r="I58" s="64"/>
      <c r="J58" s="64"/>
      <c r="K58" s="64"/>
      <c r="L58" s="64"/>
      <c r="M58" s="99"/>
    </row>
    <row r="59" spans="1:13" s="40" customFormat="1" ht="11.25">
      <c r="A59" s="75"/>
      <c r="B59" s="56" t="s">
        <v>5</v>
      </c>
      <c r="C59" s="57" t="s">
        <v>500</v>
      </c>
      <c r="D59" s="58">
        <v>1</v>
      </c>
      <c r="E59" s="59">
        <v>0</v>
      </c>
      <c r="F59" s="60">
        <f t="shared" si="1"/>
        <v>0</v>
      </c>
      <c r="G59" s="61"/>
      <c r="H59" s="61"/>
      <c r="I59" s="61"/>
      <c r="J59" s="61"/>
      <c r="K59" s="61"/>
      <c r="L59" s="61"/>
      <c r="M59" s="61"/>
    </row>
    <row r="60" spans="1:13" s="40" customFormat="1" ht="11.25">
      <c r="A60" s="75"/>
      <c r="B60" s="56" t="s">
        <v>499</v>
      </c>
      <c r="C60" s="57" t="s">
        <v>500</v>
      </c>
      <c r="D60" s="58">
        <v>1</v>
      </c>
      <c r="E60" s="59">
        <v>0</v>
      </c>
      <c r="F60" s="60">
        <f t="shared" si="1"/>
        <v>0</v>
      </c>
      <c r="G60" s="61"/>
      <c r="H60" s="61"/>
      <c r="I60" s="61"/>
      <c r="J60" s="61"/>
      <c r="K60" s="61"/>
      <c r="L60" s="61"/>
      <c r="M60" s="61"/>
    </row>
    <row r="61" spans="1:13" s="40" customFormat="1" ht="22.5">
      <c r="A61" s="82"/>
      <c r="B61" s="56" t="s">
        <v>10</v>
      </c>
      <c r="C61" s="57" t="s">
        <v>500</v>
      </c>
      <c r="D61" s="58">
        <v>1</v>
      </c>
      <c r="E61" s="59">
        <v>0</v>
      </c>
      <c r="F61" s="60">
        <f t="shared" si="1"/>
        <v>0</v>
      </c>
      <c r="G61" s="61"/>
      <c r="H61" s="61"/>
      <c r="I61" s="61"/>
      <c r="J61" s="61"/>
      <c r="K61" s="61"/>
      <c r="L61" s="61"/>
      <c r="M61" s="61"/>
    </row>
    <row r="62" spans="1:13" s="40" customFormat="1" ht="11.25">
      <c r="A62" s="90"/>
      <c r="B62" s="31" t="s">
        <v>169</v>
      </c>
      <c r="C62" s="77" t="s">
        <v>505</v>
      </c>
      <c r="D62" s="78">
        <v>8</v>
      </c>
      <c r="E62" s="79">
        <v>0</v>
      </c>
      <c r="F62" s="80">
        <f t="shared" si="1"/>
        <v>0</v>
      </c>
      <c r="G62" s="54"/>
      <c r="H62" s="61"/>
      <c r="I62" s="61"/>
      <c r="J62" s="61"/>
      <c r="K62" s="61"/>
      <c r="L62" s="61"/>
      <c r="M62" s="61"/>
    </row>
    <row r="63" spans="1:14" s="55" customFormat="1" ht="90">
      <c r="A63" s="100" t="s">
        <v>215</v>
      </c>
      <c r="B63" s="50"/>
      <c r="C63" s="51"/>
      <c r="D63" s="52"/>
      <c r="E63" s="51"/>
      <c r="F63" s="53">
        <f>SUM(F64:F67)</f>
        <v>2240000</v>
      </c>
      <c r="G63" s="61"/>
      <c r="H63" s="54"/>
      <c r="I63" s="54"/>
      <c r="J63" s="54"/>
      <c r="K63" s="54"/>
      <c r="L63" s="54"/>
      <c r="M63" s="54"/>
      <c r="N63" s="49"/>
    </row>
    <row r="64" spans="1:13" ht="22.5">
      <c r="A64" s="101"/>
      <c r="B64" s="56" t="s">
        <v>163</v>
      </c>
      <c r="C64" s="57" t="s">
        <v>494</v>
      </c>
      <c r="D64" s="58">
        <v>32</v>
      </c>
      <c r="E64" s="59">
        <v>70000</v>
      </c>
      <c r="F64" s="60">
        <f>D64*E64</f>
        <v>2240000</v>
      </c>
      <c r="G64" s="61"/>
      <c r="H64" s="61"/>
      <c r="I64" s="61"/>
      <c r="J64" s="61"/>
      <c r="K64" s="61"/>
      <c r="L64" s="61"/>
      <c r="M64" s="61"/>
    </row>
    <row r="65" spans="1:13" ht="45">
      <c r="A65" s="102"/>
      <c r="B65" s="56" t="s">
        <v>6</v>
      </c>
      <c r="C65" s="57" t="s">
        <v>497</v>
      </c>
      <c r="D65" s="58">
        <v>1</v>
      </c>
      <c r="E65" s="59">
        <v>0</v>
      </c>
      <c r="F65" s="60">
        <f>D65*E65</f>
        <v>0</v>
      </c>
      <c r="G65" s="61"/>
      <c r="H65" s="61"/>
      <c r="I65" s="61"/>
      <c r="J65" s="61"/>
      <c r="K65" s="61"/>
      <c r="L65" s="61"/>
      <c r="M65" s="61"/>
    </row>
    <row r="66" spans="1:13" ht="11.25">
      <c r="A66" s="75"/>
      <c r="B66" s="56" t="s">
        <v>499</v>
      </c>
      <c r="C66" s="57" t="s">
        <v>500</v>
      </c>
      <c r="D66" s="58">
        <v>1</v>
      </c>
      <c r="E66" s="59">
        <v>0</v>
      </c>
      <c r="F66" s="60">
        <f>D66*E66</f>
        <v>0</v>
      </c>
      <c r="G66" s="61"/>
      <c r="H66" s="61"/>
      <c r="I66" s="61"/>
      <c r="J66" s="61"/>
      <c r="K66" s="61"/>
      <c r="L66" s="61"/>
      <c r="M66" s="61"/>
    </row>
    <row r="67" spans="1:13" ht="22.5">
      <c r="A67" s="75"/>
      <c r="B67" s="56" t="s">
        <v>10</v>
      </c>
      <c r="C67" s="57" t="s">
        <v>500</v>
      </c>
      <c r="D67" s="58">
        <v>1</v>
      </c>
      <c r="E67" s="59">
        <v>0</v>
      </c>
      <c r="F67" s="60">
        <f>D67*E67</f>
        <v>0</v>
      </c>
      <c r="G67" s="40"/>
      <c r="H67" s="61"/>
      <c r="I67" s="61"/>
      <c r="J67" s="61"/>
      <c r="K67" s="61"/>
      <c r="L67" s="61"/>
      <c r="M67" s="61"/>
    </row>
    <row r="68" spans="1:6" s="40" customFormat="1" ht="11.25">
      <c r="A68" s="103"/>
      <c r="B68" s="85" t="s">
        <v>169</v>
      </c>
      <c r="C68" s="57" t="s">
        <v>505</v>
      </c>
      <c r="D68" s="58">
        <v>6</v>
      </c>
      <c r="E68" s="59">
        <v>0</v>
      </c>
      <c r="F68" s="60">
        <f>D68*E68</f>
        <v>0</v>
      </c>
    </row>
    <row r="69" spans="1:6" s="40" customFormat="1" ht="45">
      <c r="A69" s="104" t="s">
        <v>206</v>
      </c>
      <c r="B69" s="50"/>
      <c r="C69" s="51"/>
      <c r="D69" s="52"/>
      <c r="E69" s="51"/>
      <c r="F69" s="53">
        <f>SUM(F70:F74)</f>
        <v>4480000</v>
      </c>
    </row>
    <row r="70" spans="1:6" s="40" customFormat="1" ht="22.5">
      <c r="A70" s="105"/>
      <c r="B70" s="56" t="s">
        <v>162</v>
      </c>
      <c r="C70" s="57" t="s">
        <v>494</v>
      </c>
      <c r="D70" s="58">
        <v>64</v>
      </c>
      <c r="E70" s="59">
        <v>70000</v>
      </c>
      <c r="F70" s="60">
        <f>D70*E70</f>
        <v>4480000</v>
      </c>
    </row>
    <row r="71" spans="1:7" s="40" customFormat="1" ht="11.25">
      <c r="A71" s="28"/>
      <c r="B71" s="56" t="s">
        <v>170</v>
      </c>
      <c r="C71" s="57" t="s">
        <v>536</v>
      </c>
      <c r="D71" s="58">
        <v>1</v>
      </c>
      <c r="E71" s="59">
        <v>0</v>
      </c>
      <c r="F71" s="60">
        <f>D71*E71</f>
        <v>0</v>
      </c>
      <c r="G71" s="49"/>
    </row>
    <row r="72" spans="1:14" s="55" customFormat="1" ht="11.25">
      <c r="A72" s="75"/>
      <c r="B72" s="56" t="s">
        <v>499</v>
      </c>
      <c r="C72" s="57" t="s">
        <v>500</v>
      </c>
      <c r="D72" s="58">
        <v>1</v>
      </c>
      <c r="E72" s="59">
        <v>0</v>
      </c>
      <c r="F72" s="60">
        <f>D72*E72</f>
        <v>0</v>
      </c>
      <c r="G72" s="40"/>
      <c r="H72" s="49"/>
      <c r="I72" s="49"/>
      <c r="J72" s="49"/>
      <c r="K72" s="49"/>
      <c r="L72" s="49"/>
      <c r="M72" s="49"/>
      <c r="N72" s="49"/>
    </row>
    <row r="73" spans="1:13" ht="22.5">
      <c r="A73" s="75"/>
      <c r="B73" s="56" t="s">
        <v>10</v>
      </c>
      <c r="C73" s="57" t="s">
        <v>500</v>
      </c>
      <c r="D73" s="58">
        <v>0</v>
      </c>
      <c r="E73" s="59">
        <v>0</v>
      </c>
      <c r="F73" s="60">
        <f>D73*E73</f>
        <v>0</v>
      </c>
      <c r="G73" s="40"/>
      <c r="H73" s="40"/>
      <c r="I73" s="40"/>
      <c r="J73" s="40"/>
      <c r="K73" s="40"/>
      <c r="L73" s="40"/>
      <c r="M73" s="40"/>
    </row>
    <row r="74" spans="1:13" ht="12" thickBot="1">
      <c r="A74" s="82"/>
      <c r="B74" s="56" t="s">
        <v>504</v>
      </c>
      <c r="C74" s="57" t="s">
        <v>505</v>
      </c>
      <c r="D74" s="58">
        <v>15</v>
      </c>
      <c r="E74" s="59">
        <v>0</v>
      </c>
      <c r="F74" s="106">
        <f>D74*E74</f>
        <v>0</v>
      </c>
      <c r="G74" s="40"/>
      <c r="H74" s="40"/>
      <c r="I74" s="40"/>
      <c r="J74" s="40"/>
      <c r="K74" s="40"/>
      <c r="L74" s="40"/>
      <c r="M74" s="40"/>
    </row>
    <row r="75" spans="1:13" ht="12" thickBot="1">
      <c r="A75" s="84" t="s">
        <v>171</v>
      </c>
      <c r="B75" s="85"/>
      <c r="C75" s="86"/>
      <c r="D75" s="87"/>
      <c r="E75" s="88"/>
      <c r="F75" s="89">
        <f>F69+F63+F54+F48+F43+F37</f>
        <v>28000000</v>
      </c>
      <c r="G75" s="40"/>
      <c r="H75" s="40"/>
      <c r="I75" s="40"/>
      <c r="J75" s="40"/>
      <c r="K75" s="40"/>
      <c r="L75" s="40"/>
      <c r="M75" s="40"/>
    </row>
    <row r="76" spans="1:13" ht="12" thickBot="1">
      <c r="A76" s="107"/>
      <c r="B76" s="85"/>
      <c r="C76" s="86"/>
      <c r="D76" s="87"/>
      <c r="E76" s="88"/>
      <c r="F76" s="108"/>
      <c r="G76" s="40"/>
      <c r="H76" s="40"/>
      <c r="I76" s="40"/>
      <c r="J76" s="40"/>
      <c r="K76" s="40"/>
      <c r="L76" s="40"/>
      <c r="M76" s="40"/>
    </row>
    <row r="77" spans="1:7" s="40" customFormat="1" ht="11.25">
      <c r="A77" s="109" t="s">
        <v>633</v>
      </c>
      <c r="B77" s="110"/>
      <c r="C77" s="111"/>
      <c r="D77" s="112"/>
      <c r="E77" s="111"/>
      <c r="F77" s="113"/>
      <c r="G77" s="49"/>
    </row>
    <row r="78" spans="1:14" s="55" customFormat="1" ht="67.5">
      <c r="A78" s="32" t="s">
        <v>216</v>
      </c>
      <c r="B78" s="50"/>
      <c r="C78" s="51"/>
      <c r="D78" s="52"/>
      <c r="E78" s="51"/>
      <c r="F78" s="114">
        <f>SUM(F79:F83)</f>
        <v>14000000</v>
      </c>
      <c r="G78" s="40"/>
      <c r="H78" s="49"/>
      <c r="I78" s="49"/>
      <c r="J78" s="49"/>
      <c r="K78" s="49"/>
      <c r="L78" s="49"/>
      <c r="M78" s="49"/>
      <c r="N78" s="49"/>
    </row>
    <row r="79" spans="1:13" ht="33.75">
      <c r="A79" s="115"/>
      <c r="B79" s="56" t="s">
        <v>59</v>
      </c>
      <c r="C79" s="57" t="s">
        <v>494</v>
      </c>
      <c r="D79" s="58">
        <v>200</v>
      </c>
      <c r="E79" s="59">
        <v>70000</v>
      </c>
      <c r="F79" s="116">
        <f>D79*E79</f>
        <v>14000000</v>
      </c>
      <c r="G79" s="40"/>
      <c r="H79" s="40"/>
      <c r="I79" s="40"/>
      <c r="J79" s="40"/>
      <c r="K79" s="40"/>
      <c r="L79" s="40"/>
      <c r="M79" s="40"/>
    </row>
    <row r="80" spans="1:13" ht="11.25">
      <c r="A80" s="117"/>
      <c r="B80" s="56" t="s">
        <v>7</v>
      </c>
      <c r="C80" s="57" t="s">
        <v>536</v>
      </c>
      <c r="D80" s="58">
        <v>1</v>
      </c>
      <c r="E80" s="59">
        <v>0</v>
      </c>
      <c r="F80" s="116">
        <f>D80*E80</f>
        <v>0</v>
      </c>
      <c r="G80" s="40"/>
      <c r="H80" s="40"/>
      <c r="I80" s="40"/>
      <c r="J80" s="40"/>
      <c r="K80" s="40"/>
      <c r="L80" s="40"/>
      <c r="M80" s="40"/>
    </row>
    <row r="81" spans="1:13" ht="22.5">
      <c r="A81" s="117"/>
      <c r="B81" s="56" t="s">
        <v>553</v>
      </c>
      <c r="C81" s="57" t="s">
        <v>500</v>
      </c>
      <c r="D81" s="58">
        <v>1</v>
      </c>
      <c r="E81" s="59">
        <v>0</v>
      </c>
      <c r="F81" s="116">
        <f>D81*E81</f>
        <v>0</v>
      </c>
      <c r="G81" s="40"/>
      <c r="H81" s="40"/>
      <c r="I81" s="40"/>
      <c r="J81" s="40"/>
      <c r="K81" s="40"/>
      <c r="L81" s="40"/>
      <c r="M81" s="40"/>
    </row>
    <row r="82" spans="1:13" ht="22.5">
      <c r="A82" s="117"/>
      <c r="B82" s="56" t="s">
        <v>555</v>
      </c>
      <c r="C82" s="57" t="s">
        <v>500</v>
      </c>
      <c r="D82" s="58">
        <v>0</v>
      </c>
      <c r="E82" s="59">
        <v>0</v>
      </c>
      <c r="F82" s="116">
        <f>D82*E82</f>
        <v>0</v>
      </c>
      <c r="G82" s="40"/>
      <c r="H82" s="40"/>
      <c r="I82" s="40"/>
      <c r="J82" s="40"/>
      <c r="K82" s="40"/>
      <c r="L82" s="40"/>
      <c r="M82" s="40"/>
    </row>
    <row r="83" spans="1:13" ht="12" thickBot="1">
      <c r="A83" s="118"/>
      <c r="B83" s="119" t="s">
        <v>504</v>
      </c>
      <c r="C83" s="120" t="s">
        <v>505</v>
      </c>
      <c r="D83" s="121">
        <v>6</v>
      </c>
      <c r="E83" s="122">
        <v>0</v>
      </c>
      <c r="F83" s="123">
        <f>D83*E83</f>
        <v>0</v>
      </c>
      <c r="G83" s="40"/>
      <c r="H83" s="40"/>
      <c r="I83" s="40"/>
      <c r="J83" s="40"/>
      <c r="K83" s="40"/>
      <c r="L83" s="40"/>
      <c r="M83" s="40"/>
    </row>
    <row r="84" spans="1:13" ht="12" thickBot="1">
      <c r="A84" s="84" t="s">
        <v>57</v>
      </c>
      <c r="B84" s="85"/>
      <c r="C84" s="86"/>
      <c r="D84" s="87"/>
      <c r="E84" s="88"/>
      <c r="F84" s="89">
        <f>F78</f>
        <v>14000000</v>
      </c>
      <c r="G84" s="40"/>
      <c r="H84" s="40"/>
      <c r="I84" s="40"/>
      <c r="J84" s="40"/>
      <c r="K84" s="40"/>
      <c r="L84" s="40"/>
      <c r="M84" s="40"/>
    </row>
    <row r="85" spans="1:13" ht="12" thickBot="1">
      <c r="A85" s="107"/>
      <c r="B85" s="85"/>
      <c r="C85" s="86"/>
      <c r="D85" s="87"/>
      <c r="E85" s="88"/>
      <c r="F85" s="108"/>
      <c r="G85" s="40"/>
      <c r="H85" s="40"/>
      <c r="I85" s="40"/>
      <c r="J85" s="40"/>
      <c r="K85" s="40"/>
      <c r="L85" s="40"/>
      <c r="M85" s="40"/>
    </row>
    <row r="86" spans="1:7" s="40" customFormat="1" ht="21">
      <c r="A86" s="124" t="s">
        <v>461</v>
      </c>
      <c r="B86" s="110"/>
      <c r="C86" s="111"/>
      <c r="D86" s="112"/>
      <c r="E86" s="111"/>
      <c r="F86" s="113"/>
      <c r="G86" s="49"/>
    </row>
    <row r="87" spans="1:14" s="55" customFormat="1" ht="78.75">
      <c r="A87" s="3" t="s">
        <v>207</v>
      </c>
      <c r="B87" s="50"/>
      <c r="C87" s="51"/>
      <c r="D87" s="52"/>
      <c r="E87" s="51"/>
      <c r="F87" s="114">
        <f>SUM(F88:F92)</f>
        <v>2800000</v>
      </c>
      <c r="G87" s="40"/>
      <c r="H87" s="49"/>
      <c r="I87" s="49"/>
      <c r="J87" s="49"/>
      <c r="K87" s="49"/>
      <c r="L87" s="49"/>
      <c r="M87" s="49"/>
      <c r="N87" s="49"/>
    </row>
    <row r="88" spans="1:13" ht="45">
      <c r="A88" s="115"/>
      <c r="B88" s="56" t="s">
        <v>61</v>
      </c>
      <c r="C88" s="57" t="s">
        <v>494</v>
      </c>
      <c r="D88" s="58">
        <v>40</v>
      </c>
      <c r="E88" s="59">
        <v>70000</v>
      </c>
      <c r="F88" s="116">
        <f>E88*D88</f>
        <v>2800000</v>
      </c>
      <c r="G88" s="40"/>
      <c r="H88" s="40"/>
      <c r="I88" s="40"/>
      <c r="J88" s="40"/>
      <c r="K88" s="40"/>
      <c r="L88" s="40"/>
      <c r="M88" s="40"/>
    </row>
    <row r="89" spans="1:13" ht="11.25">
      <c r="A89" s="125"/>
      <c r="B89" s="56" t="s">
        <v>60</v>
      </c>
      <c r="C89" s="57" t="s">
        <v>497</v>
      </c>
      <c r="D89" s="58">
        <v>1</v>
      </c>
      <c r="E89" s="59">
        <v>0</v>
      </c>
      <c r="F89" s="116">
        <f>D89*E89</f>
        <v>0</v>
      </c>
      <c r="G89" s="40"/>
      <c r="H89" s="40"/>
      <c r="I89" s="40"/>
      <c r="J89" s="40"/>
      <c r="K89" s="40"/>
      <c r="L89" s="40"/>
      <c r="M89" s="40"/>
    </row>
    <row r="90" spans="1:13" ht="11.25">
      <c r="A90" s="125"/>
      <c r="B90" s="56" t="s">
        <v>318</v>
      </c>
      <c r="C90" s="57" t="s">
        <v>500</v>
      </c>
      <c r="D90" s="58">
        <v>1</v>
      </c>
      <c r="E90" s="59">
        <v>0</v>
      </c>
      <c r="F90" s="116">
        <f>D90*E90</f>
        <v>0</v>
      </c>
      <c r="G90" s="40"/>
      <c r="H90" s="40"/>
      <c r="I90" s="40"/>
      <c r="J90" s="40"/>
      <c r="K90" s="40"/>
      <c r="L90" s="40"/>
      <c r="M90" s="40"/>
    </row>
    <row r="91" spans="1:13" ht="11.25">
      <c r="A91" s="125"/>
      <c r="B91" s="56" t="s">
        <v>502</v>
      </c>
      <c r="C91" s="57" t="s">
        <v>500</v>
      </c>
      <c r="D91" s="58">
        <v>1</v>
      </c>
      <c r="E91" s="59">
        <v>0</v>
      </c>
      <c r="F91" s="116">
        <f>D91*E91</f>
        <v>0</v>
      </c>
      <c r="G91" s="40"/>
      <c r="H91" s="40"/>
      <c r="I91" s="40"/>
      <c r="J91" s="40"/>
      <c r="K91" s="40"/>
      <c r="L91" s="40"/>
      <c r="M91" s="40"/>
    </row>
    <row r="92" spans="1:13" ht="12" thickBot="1">
      <c r="A92" s="126"/>
      <c r="B92" s="119" t="s">
        <v>504</v>
      </c>
      <c r="C92" s="120" t="s">
        <v>505</v>
      </c>
      <c r="D92" s="121">
        <v>8</v>
      </c>
      <c r="E92" s="122">
        <v>0</v>
      </c>
      <c r="F92" s="123">
        <f>D92*E92</f>
        <v>0</v>
      </c>
      <c r="G92" s="40"/>
      <c r="H92" s="40"/>
      <c r="I92" s="40"/>
      <c r="J92" s="40"/>
      <c r="K92" s="40"/>
      <c r="L92" s="40"/>
      <c r="M92" s="40"/>
    </row>
    <row r="93" spans="1:14" s="55" customFormat="1" ht="33.75">
      <c r="A93" s="3" t="s">
        <v>634</v>
      </c>
      <c r="B93" s="50"/>
      <c r="C93" s="51"/>
      <c r="D93" s="52"/>
      <c r="E93" s="51"/>
      <c r="F93" s="114">
        <f>SUM(F94:F98)</f>
        <v>1400000</v>
      </c>
      <c r="G93" s="49"/>
      <c r="H93" s="49"/>
      <c r="I93" s="49"/>
      <c r="J93" s="49"/>
      <c r="K93" s="49"/>
      <c r="L93" s="49"/>
      <c r="M93" s="49"/>
      <c r="N93" s="49"/>
    </row>
    <row r="94" spans="1:13" ht="56.25">
      <c r="A94" s="115"/>
      <c r="B94" s="56" t="s">
        <v>174</v>
      </c>
      <c r="C94" s="57" t="s">
        <v>494</v>
      </c>
      <c r="D94" s="58">
        <v>20</v>
      </c>
      <c r="E94" s="59">
        <v>70000</v>
      </c>
      <c r="F94" s="116">
        <f>E94*D94</f>
        <v>1400000</v>
      </c>
      <c r="G94" s="40"/>
      <c r="H94" s="40"/>
      <c r="I94" s="40"/>
      <c r="J94" s="40"/>
      <c r="K94" s="40"/>
      <c r="L94" s="40"/>
      <c r="M94" s="40"/>
    </row>
    <row r="95" spans="1:13" ht="11.25">
      <c r="A95" s="125"/>
      <c r="B95" s="56" t="s">
        <v>173</v>
      </c>
      <c r="C95" s="57" t="s">
        <v>497</v>
      </c>
      <c r="D95" s="58">
        <v>1</v>
      </c>
      <c r="E95" s="59">
        <v>0</v>
      </c>
      <c r="F95" s="116">
        <f>D95*E95</f>
        <v>0</v>
      </c>
      <c r="G95" s="40"/>
      <c r="H95" s="40"/>
      <c r="I95" s="40"/>
      <c r="J95" s="40"/>
      <c r="K95" s="40"/>
      <c r="L95" s="40"/>
      <c r="M95" s="40"/>
    </row>
    <row r="96" spans="1:13" ht="11.25">
      <c r="A96" s="125"/>
      <c r="B96" s="56" t="s">
        <v>318</v>
      </c>
      <c r="C96" s="57" t="s">
        <v>500</v>
      </c>
      <c r="D96" s="58">
        <v>1</v>
      </c>
      <c r="E96" s="59">
        <v>0</v>
      </c>
      <c r="F96" s="116">
        <f>D96*E96</f>
        <v>0</v>
      </c>
      <c r="G96" s="40"/>
      <c r="H96" s="40"/>
      <c r="I96" s="40"/>
      <c r="J96" s="40"/>
      <c r="K96" s="40"/>
      <c r="L96" s="40"/>
      <c r="M96" s="40"/>
    </row>
    <row r="97" spans="1:13" ht="11.25">
      <c r="A97" s="125"/>
      <c r="B97" s="56" t="s">
        <v>502</v>
      </c>
      <c r="C97" s="57" t="s">
        <v>500</v>
      </c>
      <c r="D97" s="58">
        <v>1</v>
      </c>
      <c r="E97" s="59">
        <v>0</v>
      </c>
      <c r="F97" s="116">
        <f>D97*E97</f>
        <v>0</v>
      </c>
      <c r="G97" s="40"/>
      <c r="H97" s="40"/>
      <c r="I97" s="40"/>
      <c r="J97" s="40"/>
      <c r="K97" s="40"/>
      <c r="L97" s="40"/>
      <c r="M97" s="40"/>
    </row>
    <row r="98" spans="1:13" ht="12" thickBot="1">
      <c r="A98" s="126"/>
      <c r="B98" s="119" t="s">
        <v>504</v>
      </c>
      <c r="C98" s="120" t="s">
        <v>505</v>
      </c>
      <c r="D98" s="121">
        <v>8</v>
      </c>
      <c r="E98" s="122">
        <v>0</v>
      </c>
      <c r="F98" s="123">
        <f>D98*E98</f>
        <v>0</v>
      </c>
      <c r="G98" s="40"/>
      <c r="H98" s="40"/>
      <c r="I98" s="40"/>
      <c r="J98" s="40"/>
      <c r="K98" s="40"/>
      <c r="L98" s="40"/>
      <c r="M98" s="40"/>
    </row>
    <row r="99" spans="1:13" ht="12" thickBot="1">
      <c r="A99" s="84" t="s">
        <v>58</v>
      </c>
      <c r="B99" s="85"/>
      <c r="C99" s="86"/>
      <c r="D99" s="87"/>
      <c r="E99" s="88"/>
      <c r="F99" s="89">
        <f>F87+F93</f>
        <v>4200000</v>
      </c>
      <c r="G99" s="40"/>
      <c r="H99" s="40"/>
      <c r="I99" s="40"/>
      <c r="J99" s="40"/>
      <c r="K99" s="40"/>
      <c r="L99" s="40"/>
      <c r="M99" s="40"/>
    </row>
    <row r="100" spans="1:13" ht="12" thickBot="1">
      <c r="A100" s="418"/>
      <c r="B100" s="85"/>
      <c r="C100" s="86"/>
      <c r="D100" s="87"/>
      <c r="E100" s="88"/>
      <c r="F100" s="419"/>
      <c r="G100" s="40"/>
      <c r="H100" s="40"/>
      <c r="I100" s="40"/>
      <c r="J100" s="40"/>
      <c r="K100" s="40"/>
      <c r="L100" s="40"/>
      <c r="M100" s="40"/>
    </row>
    <row r="101" spans="1:7" s="40" customFormat="1" ht="11.25">
      <c r="A101" s="124" t="s">
        <v>31</v>
      </c>
      <c r="B101" s="110"/>
      <c r="C101" s="111"/>
      <c r="D101" s="112"/>
      <c r="E101" s="111"/>
      <c r="F101" s="113"/>
      <c r="G101" s="49"/>
    </row>
    <row r="102" spans="1:14" s="55" customFormat="1" ht="33.75">
      <c r="A102" s="3" t="s">
        <v>208</v>
      </c>
      <c r="B102" s="3" t="s">
        <v>222</v>
      </c>
      <c r="C102" s="3" t="s">
        <v>222</v>
      </c>
      <c r="D102" s="3" t="s">
        <v>222</v>
      </c>
      <c r="E102" s="3" t="s">
        <v>222</v>
      </c>
      <c r="F102" s="114">
        <f>SUM(F103:F107)</f>
        <v>2240000</v>
      </c>
      <c r="G102" s="40"/>
      <c r="H102" s="49"/>
      <c r="I102" s="49"/>
      <c r="J102" s="49"/>
      <c r="K102" s="49"/>
      <c r="L102" s="49"/>
      <c r="M102" s="49"/>
      <c r="N102" s="49"/>
    </row>
    <row r="103" spans="1:13" ht="33.75">
      <c r="A103" s="115"/>
      <c r="B103" s="56" t="s">
        <v>32</v>
      </c>
      <c r="C103" s="57" t="s">
        <v>494</v>
      </c>
      <c r="D103" s="58">
        <v>32</v>
      </c>
      <c r="E103" s="59">
        <v>70000</v>
      </c>
      <c r="F103" s="116">
        <f>E103*D103</f>
        <v>2240000</v>
      </c>
      <c r="G103" s="40"/>
      <c r="H103" s="40"/>
      <c r="I103" s="40"/>
      <c r="J103" s="40"/>
      <c r="K103" s="40"/>
      <c r="L103" s="40"/>
      <c r="M103" s="40"/>
    </row>
    <row r="104" spans="1:13" ht="11.25">
      <c r="A104" s="125"/>
      <c r="B104" s="56" t="s">
        <v>33</v>
      </c>
      <c r="C104" s="57" t="s">
        <v>497</v>
      </c>
      <c r="D104" s="58">
        <v>25</v>
      </c>
      <c r="E104" s="59">
        <v>0</v>
      </c>
      <c r="F104" s="116">
        <f>D104*E104</f>
        <v>0</v>
      </c>
      <c r="G104" s="40"/>
      <c r="H104" s="40"/>
      <c r="I104" s="40"/>
      <c r="J104" s="40"/>
      <c r="K104" s="40"/>
      <c r="L104" s="40"/>
      <c r="M104" s="40"/>
    </row>
    <row r="105" spans="1:13" ht="11.25">
      <c r="A105" s="125"/>
      <c r="B105" s="56" t="s">
        <v>318</v>
      </c>
      <c r="C105" s="57" t="s">
        <v>500</v>
      </c>
      <c r="D105" s="58">
        <v>1</v>
      </c>
      <c r="E105" s="59">
        <v>0</v>
      </c>
      <c r="F105" s="116">
        <f>D105*E105</f>
        <v>0</v>
      </c>
      <c r="G105" s="40"/>
      <c r="H105" s="40"/>
      <c r="I105" s="40"/>
      <c r="J105" s="40"/>
      <c r="K105" s="40"/>
      <c r="L105" s="40"/>
      <c r="M105" s="40"/>
    </row>
    <row r="106" spans="1:13" ht="11.25">
      <c r="A106" s="125"/>
      <c r="B106" s="56" t="s">
        <v>502</v>
      </c>
      <c r="C106" s="57" t="s">
        <v>500</v>
      </c>
      <c r="D106" s="58">
        <v>1</v>
      </c>
      <c r="E106" s="59">
        <v>0</v>
      </c>
      <c r="F106" s="116">
        <f>D106*E106</f>
        <v>0</v>
      </c>
      <c r="G106" s="40"/>
      <c r="H106" s="40"/>
      <c r="I106" s="40"/>
      <c r="J106" s="40"/>
      <c r="K106" s="40"/>
      <c r="L106" s="40"/>
      <c r="M106" s="40"/>
    </row>
    <row r="107" spans="1:13" ht="12" thickBot="1">
      <c r="A107" s="126"/>
      <c r="B107" s="119" t="s">
        <v>504</v>
      </c>
      <c r="C107" s="120" t="s">
        <v>505</v>
      </c>
      <c r="D107" s="121">
        <v>6</v>
      </c>
      <c r="E107" s="122">
        <v>0</v>
      </c>
      <c r="F107" s="123">
        <f>D107*E107</f>
        <v>0</v>
      </c>
      <c r="G107" s="40"/>
      <c r="H107" s="40"/>
      <c r="I107" s="40"/>
      <c r="J107" s="40"/>
      <c r="K107" s="40"/>
      <c r="L107" s="40"/>
      <c r="M107" s="40"/>
    </row>
    <row r="108" spans="1:13" ht="12" thickBot="1">
      <c r="A108" s="420" t="s">
        <v>58</v>
      </c>
      <c r="B108" s="85"/>
      <c r="C108" s="86"/>
      <c r="D108" s="87"/>
      <c r="E108" s="88"/>
      <c r="F108" s="421">
        <f>F102</f>
        <v>2240000</v>
      </c>
      <c r="G108" s="40"/>
      <c r="H108" s="40"/>
      <c r="I108" s="40"/>
      <c r="J108" s="40"/>
      <c r="K108" s="40"/>
      <c r="L108" s="40"/>
      <c r="M108" s="40"/>
    </row>
    <row r="109" spans="1:13" ht="12" thickBot="1">
      <c r="A109" s="422"/>
      <c r="B109" s="423" t="s">
        <v>631</v>
      </c>
      <c r="C109" s="424"/>
      <c r="D109" s="425"/>
      <c r="E109" s="424"/>
      <c r="F109" s="426">
        <f>F108+F99+F84+F75+F34</f>
        <v>55720000</v>
      </c>
      <c r="G109" s="40"/>
      <c r="H109" s="40"/>
      <c r="I109" s="40"/>
      <c r="J109" s="40"/>
      <c r="K109" s="40"/>
      <c r="L109" s="40"/>
      <c r="M109" s="40"/>
    </row>
    <row r="110" spans="7:13" ht="11.25">
      <c r="G110" s="40"/>
      <c r="H110" s="40"/>
      <c r="I110" s="40"/>
      <c r="J110" s="40"/>
      <c r="K110" s="40"/>
      <c r="L110" s="40"/>
      <c r="M110" s="40"/>
    </row>
    <row r="111" spans="7:13" ht="11.25">
      <c r="G111" s="40"/>
      <c r="H111" s="40"/>
      <c r="I111" s="40"/>
      <c r="J111" s="40"/>
      <c r="K111" s="40"/>
      <c r="L111" s="40"/>
      <c r="M111" s="40"/>
    </row>
    <row r="112" spans="7:13" ht="11.25">
      <c r="G112" s="40"/>
      <c r="H112" s="40"/>
      <c r="I112" s="40"/>
      <c r="J112" s="40"/>
      <c r="K112" s="40"/>
      <c r="L112" s="40"/>
      <c r="M112" s="40"/>
    </row>
    <row r="113" spans="7:13" ht="11.25">
      <c r="G113" s="40"/>
      <c r="H113" s="40"/>
      <c r="I113" s="40"/>
      <c r="J113" s="40"/>
      <c r="K113" s="40"/>
      <c r="L113" s="40"/>
      <c r="M113" s="40"/>
    </row>
    <row r="114" spans="7:13" ht="11.25">
      <c r="G114" s="40"/>
      <c r="H114" s="40"/>
      <c r="I114" s="40"/>
      <c r="J114" s="40"/>
      <c r="K114" s="40"/>
      <c r="L114" s="40"/>
      <c r="M114" s="40"/>
    </row>
    <row r="115" spans="7:13" ht="11.25">
      <c r="G115" s="40"/>
      <c r="H115" s="40"/>
      <c r="I115" s="40"/>
      <c r="J115" s="40"/>
      <c r="K115" s="40"/>
      <c r="L115" s="40"/>
      <c r="M115" s="40"/>
    </row>
    <row r="116" spans="7:13" ht="11.25">
      <c r="G116" s="40"/>
      <c r="H116" s="40"/>
      <c r="I116" s="40"/>
      <c r="J116" s="40"/>
      <c r="K116" s="40"/>
      <c r="L116" s="40"/>
      <c r="M116" s="40"/>
    </row>
    <row r="117" spans="7:13" ht="11.25">
      <c r="G117" s="40"/>
      <c r="H117" s="40"/>
      <c r="I117" s="40"/>
      <c r="J117" s="40"/>
      <c r="K117" s="40"/>
      <c r="L117" s="40"/>
      <c r="M117" s="40"/>
    </row>
    <row r="118" spans="7:13" ht="11.25">
      <c r="G118" s="40"/>
      <c r="H118" s="40"/>
      <c r="I118" s="40"/>
      <c r="J118" s="40"/>
      <c r="K118" s="40"/>
      <c r="L118" s="40"/>
      <c r="M118" s="40"/>
    </row>
    <row r="119" spans="7:13" ht="11.25">
      <c r="G119" s="40"/>
      <c r="H119" s="40"/>
      <c r="I119" s="40"/>
      <c r="J119" s="40"/>
      <c r="K119" s="40"/>
      <c r="L119" s="40"/>
      <c r="M119" s="40"/>
    </row>
    <row r="120" spans="7:13" ht="11.25">
      <c r="G120" s="40"/>
      <c r="H120" s="40"/>
      <c r="I120" s="40"/>
      <c r="J120" s="40"/>
      <c r="K120" s="40"/>
      <c r="L120" s="40"/>
      <c r="M120" s="40"/>
    </row>
    <row r="121" spans="7:13" ht="11.25">
      <c r="G121" s="40"/>
      <c r="H121" s="40"/>
      <c r="I121" s="40"/>
      <c r="J121" s="40"/>
      <c r="K121" s="40"/>
      <c r="L121" s="40"/>
      <c r="M121" s="40"/>
    </row>
    <row r="122" spans="7:13" ht="11.25">
      <c r="G122" s="40"/>
      <c r="H122" s="40"/>
      <c r="I122" s="40"/>
      <c r="J122" s="40"/>
      <c r="K122" s="40"/>
      <c r="L122" s="40"/>
      <c r="M122" s="40"/>
    </row>
    <row r="123" spans="7:13" ht="11.25">
      <c r="G123" s="40"/>
      <c r="H123" s="40"/>
      <c r="I123" s="40"/>
      <c r="J123" s="40"/>
      <c r="K123" s="40"/>
      <c r="L123" s="40"/>
      <c r="M123" s="40"/>
    </row>
    <row r="124" spans="7:13" ht="11.25">
      <c r="G124" s="40"/>
      <c r="H124" s="40"/>
      <c r="I124" s="40"/>
      <c r="J124" s="40"/>
      <c r="K124" s="40"/>
      <c r="L124" s="40"/>
      <c r="M124" s="40"/>
    </row>
    <row r="125" spans="8:13" ht="11.25">
      <c r="H125" s="40"/>
      <c r="I125" s="40"/>
      <c r="J125" s="40"/>
      <c r="K125" s="40"/>
      <c r="L125" s="40"/>
      <c r="M125" s="40"/>
    </row>
  </sheetData>
  <sheetProtection/>
  <mergeCells count="11">
    <mergeCell ref="F3:F6"/>
    <mergeCell ref="A3:A6"/>
    <mergeCell ref="B3:B6"/>
    <mergeCell ref="C3:C6"/>
    <mergeCell ref="D3:D6"/>
    <mergeCell ref="E3:E6"/>
    <mergeCell ref="G3:M3"/>
    <mergeCell ref="G4:G6"/>
    <mergeCell ref="H4:M4"/>
    <mergeCell ref="H5:J5"/>
    <mergeCell ref="K5:M5"/>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P83"/>
  <sheetViews>
    <sheetView tabSelected="1" zoomScalePageLayoutView="0" workbookViewId="0" topLeftCell="A1">
      <selection activeCell="A1" sqref="A1:C1"/>
    </sheetView>
  </sheetViews>
  <sheetFormatPr defaultColWidth="10.140625" defaultRowHeight="15"/>
  <cols>
    <col min="1" max="1" width="4.421875" style="475" customWidth="1"/>
    <col min="2" max="2" width="5.28125" style="476" customWidth="1"/>
    <col min="3" max="3" width="32.421875" style="458" customWidth="1"/>
    <col min="4" max="4" width="7.421875" style="456" customWidth="1"/>
    <col min="5" max="5" width="7.140625" style="456" customWidth="1"/>
    <col min="6" max="6" width="11.140625" style="456" customWidth="1"/>
    <col min="7" max="7" width="13.421875" style="456" customWidth="1"/>
    <col min="8" max="8" width="5.8515625" style="456" customWidth="1"/>
    <col min="9" max="9" width="13.8515625" style="456" customWidth="1"/>
    <col min="10" max="10" width="10.57421875" style="456" customWidth="1"/>
    <col min="11" max="11" width="8.421875" style="456" customWidth="1"/>
    <col min="12" max="12" width="12.421875" style="456" customWidth="1"/>
    <col min="13" max="13" width="26.00390625" style="456" hidden="1" customWidth="1"/>
    <col min="14" max="15" width="10.140625" style="456" hidden="1" customWidth="1"/>
    <col min="16" max="16" width="32.140625" style="456" hidden="1" customWidth="1"/>
    <col min="17" max="16384" width="10.140625" style="456" customWidth="1"/>
  </cols>
  <sheetData>
    <row r="1" spans="1:11" ht="15.75">
      <c r="A1" s="608" t="s">
        <v>233</v>
      </c>
      <c r="B1" s="608"/>
      <c r="C1" s="608"/>
      <c r="D1" s="522"/>
      <c r="E1" s="522"/>
      <c r="F1" s="523"/>
      <c r="G1" s="522"/>
      <c r="H1" s="522"/>
      <c r="I1" s="522" t="s">
        <v>234</v>
      </c>
      <c r="J1" s="522"/>
      <c r="K1" s="522"/>
    </row>
    <row r="2" spans="1:11" ht="15.75">
      <c r="A2" s="522"/>
      <c r="B2" s="462"/>
      <c r="C2" s="464"/>
      <c r="D2" s="522"/>
      <c r="E2" s="522"/>
      <c r="F2" s="523"/>
      <c r="G2" s="524"/>
      <c r="H2" s="522"/>
      <c r="I2" s="522"/>
      <c r="J2" s="522"/>
      <c r="K2" s="522"/>
    </row>
    <row r="3" spans="1:13" ht="24" customHeight="1">
      <c r="A3" s="608" t="s">
        <v>481</v>
      </c>
      <c r="B3" s="608"/>
      <c r="C3" s="608"/>
      <c r="D3" s="608"/>
      <c r="E3" s="608"/>
      <c r="F3" s="608"/>
      <c r="G3" s="608"/>
      <c r="H3" s="608"/>
      <c r="I3" s="608"/>
      <c r="J3" s="608"/>
      <c r="K3" s="608"/>
      <c r="M3" s="457"/>
    </row>
    <row r="4" spans="1:11" ht="15.75">
      <c r="A4" s="522"/>
      <c r="B4" s="525"/>
      <c r="C4" s="464"/>
      <c r="D4" s="463"/>
      <c r="E4" s="463"/>
      <c r="F4" s="463"/>
      <c r="G4" s="463"/>
      <c r="H4" s="463"/>
      <c r="I4" s="463"/>
      <c r="J4" s="463"/>
      <c r="K4" s="463"/>
    </row>
    <row r="5" spans="1:12" ht="11.25" customHeight="1">
      <c r="A5" s="608" t="s">
        <v>237</v>
      </c>
      <c r="B5" s="608"/>
      <c r="C5" s="608"/>
      <c r="D5" s="609" t="s">
        <v>182</v>
      </c>
      <c r="E5" s="609"/>
      <c r="F5" s="609"/>
      <c r="G5" s="609"/>
      <c r="H5" s="609"/>
      <c r="I5" s="609"/>
      <c r="J5" s="609"/>
      <c r="K5" s="609"/>
      <c r="L5" s="456">
        <f>8*7</f>
        <v>56</v>
      </c>
    </row>
    <row r="6" spans="1:11" ht="15.75">
      <c r="A6" s="522"/>
      <c r="B6" s="462"/>
      <c r="C6" s="464"/>
      <c r="D6" s="609"/>
      <c r="E6" s="609"/>
      <c r="F6" s="609"/>
      <c r="G6" s="609"/>
      <c r="H6" s="609"/>
      <c r="I6" s="609"/>
      <c r="J6" s="609"/>
      <c r="K6" s="609"/>
    </row>
    <row r="7" spans="1:11" ht="12.75" customHeight="1">
      <c r="A7" s="608" t="s">
        <v>239</v>
      </c>
      <c r="B7" s="608"/>
      <c r="C7" s="608"/>
      <c r="D7" s="609"/>
      <c r="E7" s="609"/>
      <c r="F7" s="609"/>
      <c r="G7" s="609"/>
      <c r="H7" s="609"/>
      <c r="I7" s="609"/>
      <c r="J7" s="609"/>
      <c r="K7" s="609"/>
    </row>
    <row r="8" spans="1:11" ht="15.75">
      <c r="A8" s="522"/>
      <c r="B8" s="462"/>
      <c r="C8" s="464"/>
      <c r="D8" s="609"/>
      <c r="E8" s="609"/>
      <c r="F8" s="609"/>
      <c r="G8" s="609"/>
      <c r="H8" s="609"/>
      <c r="I8" s="609"/>
      <c r="J8" s="609"/>
      <c r="K8" s="609"/>
    </row>
    <row r="9" spans="1:12" ht="15.75" customHeight="1">
      <c r="A9" s="610" t="s">
        <v>241</v>
      </c>
      <c r="B9" s="607" t="s">
        <v>242</v>
      </c>
      <c r="C9" s="611" t="s">
        <v>243</v>
      </c>
      <c r="D9" s="607" t="s">
        <v>244</v>
      </c>
      <c r="E9" s="607" t="s">
        <v>245</v>
      </c>
      <c r="F9" s="607" t="s">
        <v>246</v>
      </c>
      <c r="G9" s="607" t="s">
        <v>247</v>
      </c>
      <c r="H9" s="607" t="s">
        <v>248</v>
      </c>
      <c r="I9" s="612" t="s">
        <v>249</v>
      </c>
      <c r="J9" s="612"/>
      <c r="K9" s="612"/>
      <c r="L9" s="460"/>
    </row>
    <row r="10" spans="1:12" ht="15.75">
      <c r="A10" s="610"/>
      <c r="B10" s="607"/>
      <c r="C10" s="611"/>
      <c r="D10" s="607"/>
      <c r="E10" s="607"/>
      <c r="F10" s="607"/>
      <c r="G10" s="607"/>
      <c r="H10" s="607"/>
      <c r="I10" s="607" t="s">
        <v>251</v>
      </c>
      <c r="J10" s="608" t="s">
        <v>252</v>
      </c>
      <c r="K10" s="608"/>
      <c r="L10" s="461"/>
    </row>
    <row r="11" spans="1:12" ht="25.5" customHeight="1">
      <c r="A11" s="610"/>
      <c r="B11" s="607"/>
      <c r="C11" s="611"/>
      <c r="D11" s="607"/>
      <c r="E11" s="607"/>
      <c r="F11" s="607"/>
      <c r="G11" s="607"/>
      <c r="H11" s="607"/>
      <c r="I11" s="607"/>
      <c r="J11" s="462" t="s">
        <v>253</v>
      </c>
      <c r="K11" s="462" t="s">
        <v>254</v>
      </c>
      <c r="L11" s="461"/>
    </row>
    <row r="12" spans="1:16" ht="63">
      <c r="A12" s="463"/>
      <c r="B12" s="470" t="s">
        <v>264</v>
      </c>
      <c r="C12" s="464" t="s">
        <v>465</v>
      </c>
      <c r="D12" s="459" t="s">
        <v>763</v>
      </c>
      <c r="E12" s="465">
        <v>24</v>
      </c>
      <c r="F12" s="466">
        <v>70000</v>
      </c>
      <c r="G12" s="467">
        <f>E12*F12</f>
        <v>1680000</v>
      </c>
      <c r="H12" s="463"/>
      <c r="I12" s="467">
        <f>G12</f>
        <v>1680000</v>
      </c>
      <c r="J12" s="467"/>
      <c r="K12" s="467"/>
      <c r="L12" s="468"/>
      <c r="M12" s="456" t="s">
        <v>188</v>
      </c>
      <c r="N12" s="456" t="s">
        <v>189</v>
      </c>
      <c r="O12" s="456" t="s">
        <v>190</v>
      </c>
      <c r="P12" s="456" t="str">
        <f>M12&amp;" "&amp;N12</f>
        <v>técnica de armado a joyeros de Quinchía</v>
      </c>
    </row>
    <row r="13" spans="1:16" ht="31.5">
      <c r="A13" s="463"/>
      <c r="B13" s="470"/>
      <c r="C13" s="464" t="s">
        <v>648</v>
      </c>
      <c r="D13" s="459" t="s">
        <v>536</v>
      </c>
      <c r="E13" s="465">
        <v>1</v>
      </c>
      <c r="F13" s="466">
        <v>100000</v>
      </c>
      <c r="G13" s="467">
        <f>E13*F13</f>
        <v>100000</v>
      </c>
      <c r="H13" s="463"/>
      <c r="I13" s="467">
        <f>G13</f>
        <v>100000</v>
      </c>
      <c r="J13" s="467"/>
      <c r="K13" s="467"/>
      <c r="L13" s="469"/>
      <c r="M13" s="456" t="s">
        <v>188</v>
      </c>
      <c r="N13" s="456" t="s">
        <v>189</v>
      </c>
      <c r="O13" s="456" t="s">
        <v>190</v>
      </c>
      <c r="P13" s="456" t="str">
        <f>M13&amp;" "&amp;N13</f>
        <v>técnica de armado a joyeros de Quinchía</v>
      </c>
    </row>
    <row r="14" spans="1:16" ht="17.25" customHeight="1">
      <c r="A14" s="463"/>
      <c r="B14" s="470"/>
      <c r="C14" s="464" t="s">
        <v>318</v>
      </c>
      <c r="D14" s="459" t="s">
        <v>500</v>
      </c>
      <c r="E14" s="465">
        <v>1</v>
      </c>
      <c r="F14" s="466"/>
      <c r="G14" s="467"/>
      <c r="H14" s="463"/>
      <c r="I14" s="467">
        <f>G14</f>
        <v>0</v>
      </c>
      <c r="J14" s="467"/>
      <c r="K14" s="467"/>
      <c r="L14" s="468">
        <f>IF(SUM(I14:K14)-G14=0,"",SUM(I14:K14)-G14)</f>
      </c>
      <c r="M14" s="456" t="s">
        <v>188</v>
      </c>
      <c r="N14" s="456" t="s">
        <v>189</v>
      </c>
      <c r="O14" s="456" t="s">
        <v>190</v>
      </c>
      <c r="P14" s="456" t="str">
        <f>M14&amp;" "&amp;N14</f>
        <v>técnica de armado a joyeros de Quinchía</v>
      </c>
    </row>
    <row r="15" spans="1:16" ht="17.25" customHeight="1">
      <c r="A15" s="463"/>
      <c r="B15" s="470"/>
      <c r="C15" s="464" t="s">
        <v>649</v>
      </c>
      <c r="D15" s="459" t="s">
        <v>500</v>
      </c>
      <c r="E15" s="465">
        <v>1</v>
      </c>
      <c r="F15" s="466"/>
      <c r="G15" s="467">
        <f>E15*F15</f>
        <v>0</v>
      </c>
      <c r="H15" s="463"/>
      <c r="I15" s="467">
        <f>G15</f>
        <v>0</v>
      </c>
      <c r="J15" s="467"/>
      <c r="K15" s="467"/>
      <c r="L15" s="468">
        <f>IF(SUM(I15:K15)-G15=0,"",SUM(I15:K15)-G15)</f>
      </c>
      <c r="M15" s="456" t="s">
        <v>188</v>
      </c>
      <c r="N15" s="456" t="s">
        <v>189</v>
      </c>
      <c r="O15" s="456" t="s">
        <v>190</v>
      </c>
      <c r="P15" s="456" t="str">
        <f>M15&amp;" "&amp;N15</f>
        <v>técnica de armado a joyeros de Quinchía</v>
      </c>
    </row>
    <row r="16" spans="1:16" ht="15.75">
      <c r="A16" s="463"/>
      <c r="B16" s="470"/>
      <c r="C16" s="464" t="s">
        <v>504</v>
      </c>
      <c r="D16" s="459" t="s">
        <v>764</v>
      </c>
      <c r="E16" s="465">
        <v>3</v>
      </c>
      <c r="F16" s="466">
        <v>145900</v>
      </c>
      <c r="G16" s="467">
        <f>E16*F16</f>
        <v>437700</v>
      </c>
      <c r="H16" s="463"/>
      <c r="I16" s="467">
        <f>G16</f>
        <v>437700</v>
      </c>
      <c r="J16" s="467"/>
      <c r="K16" s="467"/>
      <c r="L16" s="468">
        <f>IF(SUM(I16:K16)-G16=0,"",SUM(I16:K16)-G16)</f>
      </c>
      <c r="M16" s="456" t="s">
        <v>188</v>
      </c>
      <c r="N16" s="456" t="s">
        <v>189</v>
      </c>
      <c r="O16" s="456" t="s">
        <v>190</v>
      </c>
      <c r="P16" s="456" t="str">
        <f>M16&amp;" "&amp;N16</f>
        <v>técnica de armado a joyeros de Quinchía</v>
      </c>
    </row>
    <row r="17" spans="1:12" ht="14.25" customHeight="1">
      <c r="A17" s="463"/>
      <c r="B17" s="470"/>
      <c r="C17" s="514" t="s">
        <v>506</v>
      </c>
      <c r="D17" s="459" t="s">
        <v>763</v>
      </c>
      <c r="E17" s="526">
        <f>SUM(E12)</f>
        <v>24</v>
      </c>
      <c r="F17" s="527"/>
      <c r="G17" s="528">
        <f>SUM(G12:G16)</f>
        <v>2217700</v>
      </c>
      <c r="H17" s="529"/>
      <c r="I17" s="528">
        <f>SUM(I12:I16)</f>
        <v>2217700</v>
      </c>
      <c r="J17" s="467"/>
      <c r="K17" s="467"/>
      <c r="L17" s="468"/>
    </row>
    <row r="18" spans="1:16" ht="63">
      <c r="A18" s="463"/>
      <c r="B18" s="470" t="s">
        <v>334</v>
      </c>
      <c r="C18" s="464" t="s">
        <v>485</v>
      </c>
      <c r="D18" s="459" t="s">
        <v>763</v>
      </c>
      <c r="E18" s="465">
        <v>120</v>
      </c>
      <c r="F18" s="466">
        <v>70000</v>
      </c>
      <c r="G18" s="467">
        <f aca="true" t="shared" si="0" ref="G18:G27">E18*F18</f>
        <v>8400000</v>
      </c>
      <c r="H18" s="463"/>
      <c r="I18" s="467">
        <f aca="true" t="shared" si="1" ref="I18:I27">G18</f>
        <v>8400000</v>
      </c>
      <c r="J18" s="467"/>
      <c r="K18" s="467"/>
      <c r="L18" s="471"/>
      <c r="M18" s="456" t="s">
        <v>188</v>
      </c>
      <c r="N18" s="456" t="s">
        <v>189</v>
      </c>
      <c r="O18" s="456" t="s">
        <v>190</v>
      </c>
      <c r="P18" s="456" t="str">
        <f>M18&amp;" "&amp;N18</f>
        <v>técnica de armado a joyeros de Quinchía</v>
      </c>
    </row>
    <row r="19" spans="1:16" ht="31.5">
      <c r="A19" s="463"/>
      <c r="B19" s="470"/>
      <c r="C19" s="464" t="s">
        <v>651</v>
      </c>
      <c r="D19" s="459" t="s">
        <v>536</v>
      </c>
      <c r="E19" s="465">
        <v>1</v>
      </c>
      <c r="F19" s="466">
        <v>200000</v>
      </c>
      <c r="G19" s="467">
        <f t="shared" si="0"/>
        <v>200000</v>
      </c>
      <c r="H19" s="463"/>
      <c r="I19" s="467">
        <f t="shared" si="1"/>
        <v>200000</v>
      </c>
      <c r="J19" s="467"/>
      <c r="K19" s="467"/>
      <c r="L19" s="471"/>
      <c r="M19" s="456" t="s">
        <v>188</v>
      </c>
      <c r="N19" s="456" t="s">
        <v>189</v>
      </c>
      <c r="O19" s="456" t="s">
        <v>190</v>
      </c>
      <c r="P19" s="456" t="str">
        <f>M19&amp;" "&amp;N19</f>
        <v>técnica de armado a joyeros de Quinchía</v>
      </c>
    </row>
    <row r="20" spans="1:16" ht="20.25" customHeight="1">
      <c r="A20" s="463"/>
      <c r="B20" s="470"/>
      <c r="C20" s="464" t="s">
        <v>318</v>
      </c>
      <c r="D20" s="459" t="s">
        <v>500</v>
      </c>
      <c r="E20" s="465">
        <v>1</v>
      </c>
      <c r="F20" s="466"/>
      <c r="G20" s="467">
        <f>E20*F20</f>
        <v>0</v>
      </c>
      <c r="H20" s="463"/>
      <c r="I20" s="467">
        <f>G20</f>
        <v>0</v>
      </c>
      <c r="J20" s="467"/>
      <c r="K20" s="467"/>
      <c r="L20" s="468">
        <f>IF(SUM(I20:K20)-G20=0,"",SUM(I20:K20)-G20)</f>
      </c>
      <c r="M20" s="456" t="s">
        <v>188</v>
      </c>
      <c r="N20" s="456" t="s">
        <v>189</v>
      </c>
      <c r="O20" s="456" t="s">
        <v>190</v>
      </c>
      <c r="P20" s="456" t="str">
        <f>M20&amp;" "&amp;N20</f>
        <v>técnica de armado a joyeros de Quinchía</v>
      </c>
    </row>
    <row r="21" spans="1:16" ht="15.75">
      <c r="A21" s="463"/>
      <c r="B21" s="470"/>
      <c r="C21" s="464" t="s">
        <v>649</v>
      </c>
      <c r="D21" s="459" t="s">
        <v>536</v>
      </c>
      <c r="E21" s="465">
        <v>1</v>
      </c>
      <c r="F21" s="466"/>
      <c r="G21" s="467">
        <f>E21*F21</f>
        <v>0</v>
      </c>
      <c r="H21" s="463"/>
      <c r="I21" s="467">
        <f>G21</f>
        <v>0</v>
      </c>
      <c r="J21" s="467"/>
      <c r="K21" s="467"/>
      <c r="L21" s="468">
        <f>IF(SUM(I21:K21)-G21=0,"",SUM(I21:K21)-G21)</f>
      </c>
      <c r="M21" s="456" t="s">
        <v>188</v>
      </c>
      <c r="N21" s="456" t="s">
        <v>189</v>
      </c>
      <c r="O21" s="456" t="s">
        <v>190</v>
      </c>
      <c r="P21" s="456" t="str">
        <f>M21&amp;" "&amp;N21</f>
        <v>técnica de armado a joyeros de Quinchía</v>
      </c>
    </row>
    <row r="22" spans="1:16" ht="15.75">
      <c r="A22" s="463"/>
      <c r="B22" s="470"/>
      <c r="C22" s="464" t="s">
        <v>504</v>
      </c>
      <c r="D22" s="459" t="s">
        <v>764</v>
      </c>
      <c r="E22" s="465">
        <v>10</v>
      </c>
      <c r="F22" s="466">
        <v>145900</v>
      </c>
      <c r="G22" s="467">
        <f>E22*F22</f>
        <v>1459000</v>
      </c>
      <c r="H22" s="463"/>
      <c r="I22" s="467">
        <f>G22</f>
        <v>1459000</v>
      </c>
      <c r="J22" s="467"/>
      <c r="K22" s="467"/>
      <c r="L22" s="468">
        <f>IF(SUM(I22:K22)-G22=0,"",SUM(I22:K22)-G22)</f>
      </c>
      <c r="M22" s="456" t="s">
        <v>188</v>
      </c>
      <c r="N22" s="456" t="s">
        <v>189</v>
      </c>
      <c r="O22" s="456" t="s">
        <v>190</v>
      </c>
      <c r="P22" s="456" t="str">
        <f>M22&amp;" "&amp;N22</f>
        <v>técnica de armado a joyeros de Quinchía</v>
      </c>
    </row>
    <row r="23" spans="1:12" s="25" customFormat="1" ht="15.75">
      <c r="A23" s="529"/>
      <c r="B23" s="512"/>
      <c r="C23" s="514" t="s">
        <v>506</v>
      </c>
      <c r="D23" s="530" t="s">
        <v>763</v>
      </c>
      <c r="E23" s="526">
        <f>SUM(E18)</f>
        <v>120</v>
      </c>
      <c r="F23" s="527"/>
      <c r="G23" s="528">
        <f>SUM(G18:G22)</f>
        <v>10059000</v>
      </c>
      <c r="H23" s="531"/>
      <c r="I23" s="528">
        <f>SUM(I18:I22)</f>
        <v>10059000</v>
      </c>
      <c r="J23" s="532"/>
      <c r="K23" s="532"/>
      <c r="L23" s="513"/>
    </row>
    <row r="24" spans="1:12" ht="78.75">
      <c r="A24" s="463"/>
      <c r="B24" s="470" t="s">
        <v>371</v>
      </c>
      <c r="C24" s="464" t="s">
        <v>486</v>
      </c>
      <c r="D24" s="459" t="s">
        <v>763</v>
      </c>
      <c r="E24" s="465">
        <v>80</v>
      </c>
      <c r="F24" s="466">
        <v>70000</v>
      </c>
      <c r="G24" s="467">
        <f t="shared" si="0"/>
        <v>5600000</v>
      </c>
      <c r="H24" s="463"/>
      <c r="I24" s="467">
        <f t="shared" si="1"/>
        <v>5600000</v>
      </c>
      <c r="J24" s="467"/>
      <c r="K24" s="467"/>
      <c r="L24" s="471" t="s">
        <v>653</v>
      </c>
    </row>
    <row r="25" spans="1:16" ht="20.25" customHeight="1">
      <c r="A25" s="463"/>
      <c r="B25" s="470"/>
      <c r="C25" s="464" t="s">
        <v>318</v>
      </c>
      <c r="D25" s="459" t="s">
        <v>500</v>
      </c>
      <c r="E25" s="465">
        <v>1</v>
      </c>
      <c r="F25" s="466"/>
      <c r="G25" s="467">
        <f t="shared" si="0"/>
        <v>0</v>
      </c>
      <c r="H25" s="463"/>
      <c r="I25" s="467">
        <f t="shared" si="1"/>
        <v>0</v>
      </c>
      <c r="J25" s="467"/>
      <c r="K25" s="467"/>
      <c r="L25" s="468">
        <f>IF(SUM(I25:K25)-G25=0,"",SUM(I25:K25)-G25)</f>
      </c>
      <c r="M25" s="456" t="s">
        <v>188</v>
      </c>
      <c r="N25" s="456" t="s">
        <v>189</v>
      </c>
      <c r="O25" s="456" t="s">
        <v>190</v>
      </c>
      <c r="P25" s="456" t="str">
        <f>M25&amp;" "&amp;N25</f>
        <v>técnica de armado a joyeros de Quinchía</v>
      </c>
    </row>
    <row r="26" spans="1:16" ht="15.75">
      <c r="A26" s="463"/>
      <c r="B26" s="470"/>
      <c r="C26" s="464" t="s">
        <v>649</v>
      </c>
      <c r="D26" s="459" t="s">
        <v>536</v>
      </c>
      <c r="E26" s="465">
        <v>1</v>
      </c>
      <c r="F26" s="466"/>
      <c r="G26" s="467">
        <f t="shared" si="0"/>
        <v>0</v>
      </c>
      <c r="H26" s="463"/>
      <c r="I26" s="467">
        <f t="shared" si="1"/>
        <v>0</v>
      </c>
      <c r="J26" s="467"/>
      <c r="K26" s="467"/>
      <c r="L26" s="468">
        <f>IF(SUM(I26:K26)-G26=0,"",SUM(I26:K26)-G26)</f>
      </c>
      <c r="M26" s="456" t="s">
        <v>188</v>
      </c>
      <c r="N26" s="456" t="s">
        <v>189</v>
      </c>
      <c r="O26" s="456" t="s">
        <v>190</v>
      </c>
      <c r="P26" s="456" t="str">
        <f>M26&amp;" "&amp;N26</f>
        <v>técnica de armado a joyeros de Quinchía</v>
      </c>
    </row>
    <row r="27" spans="1:16" ht="15.75">
      <c r="A27" s="463"/>
      <c r="B27" s="470"/>
      <c r="C27" s="464" t="s">
        <v>504</v>
      </c>
      <c r="D27" s="459" t="s">
        <v>764</v>
      </c>
      <c r="E27" s="465">
        <v>5</v>
      </c>
      <c r="F27" s="466">
        <v>145900</v>
      </c>
      <c r="G27" s="467">
        <f t="shared" si="0"/>
        <v>729500</v>
      </c>
      <c r="H27" s="463"/>
      <c r="I27" s="467">
        <f t="shared" si="1"/>
        <v>729500</v>
      </c>
      <c r="J27" s="467"/>
      <c r="K27" s="467"/>
      <c r="L27" s="468">
        <f>IF(SUM(I27:K27)-G27=0,"",SUM(I27:K27)-G27)</f>
      </c>
      <c r="M27" s="456" t="s">
        <v>188</v>
      </c>
      <c r="N27" s="456" t="s">
        <v>189</v>
      </c>
      <c r="O27" s="456" t="s">
        <v>190</v>
      </c>
      <c r="P27" s="456" t="str">
        <f>M27&amp;" "&amp;N27</f>
        <v>técnica de armado a joyeros de Quinchía</v>
      </c>
    </row>
    <row r="28" spans="1:12" ht="16.5" thickBot="1">
      <c r="A28" s="463"/>
      <c r="B28" s="470"/>
      <c r="C28" s="514" t="s">
        <v>506</v>
      </c>
      <c r="D28" s="459" t="s">
        <v>763</v>
      </c>
      <c r="E28" s="526">
        <f>SUM(E24)</f>
        <v>80</v>
      </c>
      <c r="F28" s="527"/>
      <c r="G28" s="528">
        <f>SUM(G24:G27)</f>
        <v>6329500</v>
      </c>
      <c r="H28" s="531"/>
      <c r="I28" s="528">
        <f>SUM(I24:I27)</f>
        <v>6329500</v>
      </c>
      <c r="J28" s="467"/>
      <c r="K28" s="467"/>
      <c r="L28" s="468"/>
    </row>
    <row r="29" spans="1:16" ht="99" customHeight="1">
      <c r="A29" s="463"/>
      <c r="B29" s="470" t="s">
        <v>423</v>
      </c>
      <c r="C29" s="464" t="s">
        <v>466</v>
      </c>
      <c r="D29" s="459" t="s">
        <v>763</v>
      </c>
      <c r="E29" s="465">
        <v>120</v>
      </c>
      <c r="F29" s="466">
        <v>70000</v>
      </c>
      <c r="G29" s="467">
        <f>E29*F29</f>
        <v>8400000</v>
      </c>
      <c r="H29" s="463"/>
      <c r="I29" s="467">
        <f>G29</f>
        <v>8400000</v>
      </c>
      <c r="J29" s="467"/>
      <c r="K29" s="467"/>
      <c r="L29" s="518">
        <f>IF(SUM(I29:K29)-G29=0,"",SUM(I29:K29)-G29)</f>
      </c>
      <c r="M29" s="456" t="s">
        <v>654</v>
      </c>
      <c r="N29" s="456" t="s">
        <v>189</v>
      </c>
      <c r="O29" s="456" t="s">
        <v>190</v>
      </c>
      <c r="P29" s="456" t="str">
        <f>M29&amp;" "&amp;N29</f>
        <v>técnica de casting a joyeros de Quinchía</v>
      </c>
    </row>
    <row r="30" spans="1:16" ht="47.25">
      <c r="A30" s="463"/>
      <c r="B30" s="470"/>
      <c r="C30" s="464" t="s">
        <v>655</v>
      </c>
      <c r="D30" s="459" t="s">
        <v>536</v>
      </c>
      <c r="E30" s="465">
        <v>1</v>
      </c>
      <c r="F30" s="466">
        <v>500000</v>
      </c>
      <c r="G30" s="467">
        <f>E30*F30</f>
        <v>500000</v>
      </c>
      <c r="H30" s="463"/>
      <c r="I30" s="467">
        <f>G30</f>
        <v>500000</v>
      </c>
      <c r="J30" s="467"/>
      <c r="K30" s="467"/>
      <c r="L30" s="519">
        <f>IF(SUM(I30:K30)-G30=0,"",SUM(I30:K30)-G30)</f>
      </c>
      <c r="M30" s="456" t="s">
        <v>654</v>
      </c>
      <c r="N30" s="456" t="s">
        <v>189</v>
      </c>
      <c r="O30" s="456" t="s">
        <v>190</v>
      </c>
      <c r="P30" s="456" t="str">
        <f>M30&amp;" "&amp;N30</f>
        <v>técnica de casting a joyeros de Quinchía</v>
      </c>
    </row>
    <row r="31" spans="1:16" ht="19.5" customHeight="1">
      <c r="A31" s="463"/>
      <c r="B31" s="470"/>
      <c r="C31" s="464" t="s">
        <v>649</v>
      </c>
      <c r="D31" s="459" t="s">
        <v>500</v>
      </c>
      <c r="E31" s="465">
        <v>1</v>
      </c>
      <c r="F31" s="466"/>
      <c r="G31" s="467">
        <f>E31*F31</f>
        <v>0</v>
      </c>
      <c r="H31" s="463"/>
      <c r="I31" s="467">
        <f>G31</f>
        <v>0</v>
      </c>
      <c r="J31" s="467"/>
      <c r="K31" s="467"/>
      <c r="L31" s="519">
        <f>IF(SUM(I31:K31)-G31=0,"",SUM(I31:K31)-G31)</f>
      </c>
      <c r="M31" s="456" t="s">
        <v>654</v>
      </c>
      <c r="N31" s="456" t="s">
        <v>189</v>
      </c>
      <c r="O31" s="456" t="s">
        <v>190</v>
      </c>
      <c r="P31" s="456" t="str">
        <f>M31&amp;" "&amp;N31</f>
        <v>técnica de casting a joyeros de Quinchía</v>
      </c>
    </row>
    <row r="32" spans="1:16" ht="15.75">
      <c r="A32" s="463"/>
      <c r="B32" s="470"/>
      <c r="C32" s="464" t="s">
        <v>504</v>
      </c>
      <c r="D32" s="459" t="s">
        <v>764</v>
      </c>
      <c r="E32" s="465">
        <v>10</v>
      </c>
      <c r="F32" s="466">
        <v>145900</v>
      </c>
      <c r="G32" s="467">
        <f>F32*E32</f>
        <v>1459000</v>
      </c>
      <c r="H32" s="463"/>
      <c r="I32" s="467">
        <f>G32</f>
        <v>1459000</v>
      </c>
      <c r="J32" s="467"/>
      <c r="K32" s="467"/>
      <c r="L32" s="519">
        <f>IF(SUM(I32:K32)-G32=0,"",SUM(I32:K32)-G32)</f>
      </c>
      <c r="M32" s="456" t="s">
        <v>654</v>
      </c>
      <c r="N32" s="456" t="s">
        <v>189</v>
      </c>
      <c r="O32" s="456" t="s">
        <v>190</v>
      </c>
      <c r="P32" s="456" t="str">
        <f>M32&amp;" "&amp;N32</f>
        <v>técnica de casting a joyeros de Quinchía</v>
      </c>
    </row>
    <row r="33" spans="1:12" ht="47.25">
      <c r="A33" s="463"/>
      <c r="B33" s="470"/>
      <c r="C33" s="464" t="s">
        <v>656</v>
      </c>
      <c r="D33" s="459" t="s">
        <v>763</v>
      </c>
      <c r="E33" s="465">
        <v>32</v>
      </c>
      <c r="F33" s="466">
        <v>70000</v>
      </c>
      <c r="G33" s="467">
        <f>E33*F33</f>
        <v>2240000</v>
      </c>
      <c r="H33" s="463"/>
      <c r="I33" s="467">
        <f>G33</f>
        <v>2240000</v>
      </c>
      <c r="J33" s="467"/>
      <c r="K33" s="467"/>
      <c r="L33" s="520"/>
    </row>
    <row r="34" spans="1:12" ht="16.5" thickBot="1">
      <c r="A34" s="463"/>
      <c r="B34" s="470"/>
      <c r="C34" s="514" t="s">
        <v>506</v>
      </c>
      <c r="D34" s="459"/>
      <c r="E34" s="526">
        <f>SUM(E29+E33)</f>
        <v>152</v>
      </c>
      <c r="F34" s="527"/>
      <c r="G34" s="528">
        <f>SUM(G33:G33)</f>
        <v>2240000</v>
      </c>
      <c r="H34" s="531"/>
      <c r="I34" s="528">
        <f>SUM(I29:I33)</f>
        <v>12599000</v>
      </c>
      <c r="J34" s="467"/>
      <c r="K34" s="467"/>
      <c r="L34" s="521">
        <f>IF(SUM(I34:K34)-G34=0,"",SUM(I34:K34)-G34)</f>
        <v>10359000</v>
      </c>
    </row>
    <row r="35" spans="1:16" ht="63">
      <c r="A35" s="463"/>
      <c r="B35" s="470" t="s">
        <v>715</v>
      </c>
      <c r="C35" s="464" t="s">
        <v>467</v>
      </c>
      <c r="D35" s="459" t="s">
        <v>763</v>
      </c>
      <c r="E35" s="465">
        <v>80</v>
      </c>
      <c r="F35" s="466">
        <v>70000</v>
      </c>
      <c r="G35" s="467">
        <f>F35*E35</f>
        <v>5600000</v>
      </c>
      <c r="H35" s="463"/>
      <c r="I35" s="467">
        <f>G35</f>
        <v>5600000</v>
      </c>
      <c r="J35" s="467"/>
      <c r="K35" s="467"/>
      <c r="L35" s="472">
        <f>IF(SUM(I35:K35)-G35=0,"",SUM(I35:K35)-G35)</f>
      </c>
      <c r="M35" s="456" t="s">
        <v>654</v>
      </c>
      <c r="N35" s="456" t="s">
        <v>189</v>
      </c>
      <c r="O35" s="456" t="s">
        <v>190</v>
      </c>
      <c r="P35" s="456" t="str">
        <f>M35&amp;" "&amp;N35</f>
        <v>técnica de casting a joyeros de Quinchía</v>
      </c>
    </row>
    <row r="36" spans="1:12" ht="15.75">
      <c r="A36" s="463"/>
      <c r="B36" s="470"/>
      <c r="C36" s="464" t="s">
        <v>657</v>
      </c>
      <c r="D36" s="459" t="s">
        <v>536</v>
      </c>
      <c r="E36" s="465">
        <v>25</v>
      </c>
      <c r="F36" s="466">
        <v>13000</v>
      </c>
      <c r="G36" s="467">
        <f>E36*F36</f>
        <v>325000</v>
      </c>
      <c r="H36" s="463"/>
      <c r="I36" s="467">
        <f>G36</f>
        <v>325000</v>
      </c>
      <c r="J36" s="467"/>
      <c r="K36" s="467"/>
      <c r="L36" s="472"/>
    </row>
    <row r="37" spans="1:16" ht="19.5" customHeight="1">
      <c r="A37" s="463"/>
      <c r="B37" s="470"/>
      <c r="C37" s="464" t="s">
        <v>649</v>
      </c>
      <c r="D37" s="459" t="s">
        <v>500</v>
      </c>
      <c r="E37" s="465">
        <v>1</v>
      </c>
      <c r="F37" s="466"/>
      <c r="G37" s="467">
        <f>E37*F37</f>
        <v>0</v>
      </c>
      <c r="H37" s="463"/>
      <c r="I37" s="467">
        <f>G37</f>
        <v>0</v>
      </c>
      <c r="J37" s="467"/>
      <c r="K37" s="467"/>
      <c r="L37" s="519">
        <f>IF(SUM(I37:K37)-G37=0,"",SUM(I37:K37)-G37)</f>
      </c>
      <c r="M37" s="456" t="s">
        <v>654</v>
      </c>
      <c r="N37" s="456" t="s">
        <v>189</v>
      </c>
      <c r="O37" s="456" t="s">
        <v>190</v>
      </c>
      <c r="P37" s="456" t="str">
        <f>M37&amp;" "&amp;N37</f>
        <v>técnica de casting a joyeros de Quinchía</v>
      </c>
    </row>
    <row r="38" spans="1:16" ht="15.75">
      <c r="A38" s="463"/>
      <c r="B38" s="470"/>
      <c r="C38" s="464" t="s">
        <v>504</v>
      </c>
      <c r="D38" s="459" t="s">
        <v>764</v>
      </c>
      <c r="E38" s="465">
        <v>5</v>
      </c>
      <c r="F38" s="466">
        <v>145900</v>
      </c>
      <c r="G38" s="467">
        <f>F38*E38</f>
        <v>729500</v>
      </c>
      <c r="H38" s="463"/>
      <c r="I38" s="467">
        <f>G38</f>
        <v>729500</v>
      </c>
      <c r="J38" s="467"/>
      <c r="K38" s="467"/>
      <c r="L38" s="519">
        <f>IF(SUM(I38:K38)-G38=0,"",SUM(I38:K38)-G38)</f>
      </c>
      <c r="M38" s="456" t="s">
        <v>654</v>
      </c>
      <c r="N38" s="456" t="s">
        <v>189</v>
      </c>
      <c r="O38" s="456" t="s">
        <v>190</v>
      </c>
      <c r="P38" s="456" t="str">
        <f>M38&amp;" "&amp;N38</f>
        <v>técnica de casting a joyeros de Quinchía</v>
      </c>
    </row>
    <row r="39" spans="1:12" ht="16.5" thickBot="1">
      <c r="A39" s="463"/>
      <c r="B39" s="470"/>
      <c r="C39" s="514" t="s">
        <v>506</v>
      </c>
      <c r="D39" s="459"/>
      <c r="E39" s="526">
        <f>SUM(E35)</f>
        <v>80</v>
      </c>
      <c r="F39" s="527">
        <f>SUM(F35:F36)</f>
        <v>83000</v>
      </c>
      <c r="G39" s="528">
        <f>SUM(G35:G38)</f>
        <v>6654500</v>
      </c>
      <c r="H39" s="531"/>
      <c r="I39" s="528">
        <f>SUM(I35:I38)</f>
        <v>6654500</v>
      </c>
      <c r="J39" s="467"/>
      <c r="K39" s="467"/>
      <c r="L39" s="521">
        <f>IF(SUM(I39:K39)-G39=0,"",SUM(I39:K39)-G39)</f>
      </c>
    </row>
    <row r="40" spans="1:12" ht="63">
      <c r="A40" s="463"/>
      <c r="B40" s="533" t="s">
        <v>468</v>
      </c>
      <c r="C40" s="464" t="s">
        <v>469</v>
      </c>
      <c r="D40" s="459" t="s">
        <v>763</v>
      </c>
      <c r="E40" s="465">
        <v>120</v>
      </c>
      <c r="F40" s="466">
        <v>70000</v>
      </c>
      <c r="G40" s="467">
        <f>F40*E40</f>
        <v>8400000</v>
      </c>
      <c r="H40" s="463"/>
      <c r="I40" s="467">
        <f>G40</f>
        <v>8400000</v>
      </c>
      <c r="J40" s="467"/>
      <c r="K40" s="467"/>
      <c r="L40" s="471" t="s">
        <v>660</v>
      </c>
    </row>
    <row r="41" spans="1:12" ht="15.75">
      <c r="A41" s="463"/>
      <c r="B41" s="470"/>
      <c r="C41" s="464" t="s">
        <v>657</v>
      </c>
      <c r="D41" s="459" t="s">
        <v>536</v>
      </c>
      <c r="E41" s="465">
        <v>25</v>
      </c>
      <c r="F41" s="466">
        <v>13000</v>
      </c>
      <c r="G41" s="467">
        <f>E41*F41</f>
        <v>325000</v>
      </c>
      <c r="H41" s="463"/>
      <c r="I41" s="467">
        <f>G41</f>
        <v>325000</v>
      </c>
      <c r="J41" s="467"/>
      <c r="K41" s="467"/>
      <c r="L41" s="472"/>
    </row>
    <row r="42" spans="1:12" ht="15.75">
      <c r="A42" s="463"/>
      <c r="B42" s="533"/>
      <c r="C42" s="464" t="s">
        <v>762</v>
      </c>
      <c r="D42" s="459" t="s">
        <v>536</v>
      </c>
      <c r="E42" s="465">
        <v>1</v>
      </c>
      <c r="F42" s="466"/>
      <c r="G42" s="467">
        <f>E42*F42</f>
        <v>0</v>
      </c>
      <c r="H42" s="463"/>
      <c r="I42" s="467">
        <f>G42</f>
        <v>0</v>
      </c>
      <c r="J42" s="467"/>
      <c r="K42" s="467"/>
      <c r="L42" s="468"/>
    </row>
    <row r="43" spans="1:12" ht="15.75">
      <c r="A43" s="463"/>
      <c r="B43" s="470"/>
      <c r="C43" s="514" t="s">
        <v>506</v>
      </c>
      <c r="D43" s="459"/>
      <c r="E43" s="526">
        <f>SUM(E40)</f>
        <v>120</v>
      </c>
      <c r="F43" s="527"/>
      <c r="G43" s="528">
        <f>SUM(G40:G42)</f>
        <v>8725000</v>
      </c>
      <c r="H43" s="531"/>
      <c r="I43" s="528">
        <f>SUM(I40:I42)</f>
        <v>8725000</v>
      </c>
      <c r="J43" s="467"/>
      <c r="K43" s="467"/>
      <c r="L43" s="468"/>
    </row>
    <row r="44" spans="1:12" ht="63">
      <c r="A44" s="463"/>
      <c r="B44" s="533" t="s">
        <v>470</v>
      </c>
      <c r="C44" s="464" t="s">
        <v>472</v>
      </c>
      <c r="D44" s="459" t="s">
        <v>763</v>
      </c>
      <c r="E44" s="465">
        <v>40</v>
      </c>
      <c r="F44" s="466">
        <v>70000</v>
      </c>
      <c r="G44" s="467">
        <f>F44*E44</f>
        <v>2800000</v>
      </c>
      <c r="H44" s="463"/>
      <c r="I44" s="467">
        <f>G44</f>
        <v>2800000</v>
      </c>
      <c r="J44" s="467"/>
      <c r="K44" s="467"/>
      <c r="L44" s="471" t="s">
        <v>660</v>
      </c>
    </row>
    <row r="45" spans="1:12" ht="21.75" customHeight="1">
      <c r="A45" s="463"/>
      <c r="B45" s="470"/>
      <c r="C45" s="464" t="s">
        <v>487</v>
      </c>
      <c r="D45" s="459" t="s">
        <v>661</v>
      </c>
      <c r="E45" s="465">
        <v>25</v>
      </c>
      <c r="F45" s="466">
        <v>10000</v>
      </c>
      <c r="G45" s="467">
        <f>E45*F45</f>
        <v>250000</v>
      </c>
      <c r="H45" s="463"/>
      <c r="I45" s="467">
        <f>G45</f>
        <v>250000</v>
      </c>
      <c r="J45" s="467"/>
      <c r="K45" s="467"/>
      <c r="L45" s="473" t="s">
        <v>662</v>
      </c>
    </row>
    <row r="46" spans="1:12" ht="15.75">
      <c r="A46" s="463"/>
      <c r="B46" s="470"/>
      <c r="C46" s="464" t="s">
        <v>504</v>
      </c>
      <c r="D46" s="459" t="s">
        <v>764</v>
      </c>
      <c r="E46" s="465">
        <v>2</v>
      </c>
      <c r="F46" s="466">
        <v>145900</v>
      </c>
      <c r="G46" s="467">
        <f>E46*F46</f>
        <v>291800</v>
      </c>
      <c r="H46" s="463"/>
      <c r="I46" s="467">
        <f>G46</f>
        <v>291800</v>
      </c>
      <c r="J46" s="467"/>
      <c r="K46" s="467"/>
      <c r="L46" s="468"/>
    </row>
    <row r="47" spans="1:12" ht="15.75">
      <c r="A47" s="463"/>
      <c r="B47" s="470"/>
      <c r="C47" s="514" t="s">
        <v>506</v>
      </c>
      <c r="D47" s="459"/>
      <c r="E47" s="526">
        <f>SUM(E44)</f>
        <v>40</v>
      </c>
      <c r="F47" s="527"/>
      <c r="G47" s="528">
        <f>SUM(G44:G46)</f>
        <v>3341800</v>
      </c>
      <c r="H47" s="531"/>
      <c r="I47" s="528">
        <f>SUM(I44:I46)</f>
        <v>3341800</v>
      </c>
      <c r="J47" s="467"/>
      <c r="K47" s="467"/>
      <c r="L47" s="468"/>
    </row>
    <row r="48" spans="1:16" ht="63">
      <c r="A48" s="463"/>
      <c r="B48" s="470" t="s">
        <v>471</v>
      </c>
      <c r="C48" s="464" t="s">
        <v>488</v>
      </c>
      <c r="D48" s="459" t="s">
        <v>763</v>
      </c>
      <c r="E48" s="465">
        <v>120</v>
      </c>
      <c r="F48" s="466">
        <v>70000</v>
      </c>
      <c r="G48" s="467">
        <f>E48*F48</f>
        <v>8400000</v>
      </c>
      <c r="H48" s="463"/>
      <c r="I48" s="467">
        <f aca="true" t="shared" si="2" ref="I48:I54">G48</f>
        <v>8400000</v>
      </c>
      <c r="J48" s="467"/>
      <c r="K48" s="467"/>
      <c r="L48" s="468"/>
      <c r="M48" s="456" t="s">
        <v>188</v>
      </c>
      <c r="N48" s="456" t="s">
        <v>189</v>
      </c>
      <c r="O48" s="456" t="s">
        <v>190</v>
      </c>
      <c r="P48" s="456" t="str">
        <f>M48&amp;" "&amp;N48</f>
        <v>técnica de armado a joyeros de Quinchía</v>
      </c>
    </row>
    <row r="49" spans="1:16" ht="31.5">
      <c r="A49" s="463"/>
      <c r="B49" s="470"/>
      <c r="C49" s="464" t="s">
        <v>648</v>
      </c>
      <c r="D49" s="459" t="s">
        <v>536</v>
      </c>
      <c r="E49" s="465">
        <v>1</v>
      </c>
      <c r="F49" s="466">
        <v>200000</v>
      </c>
      <c r="G49" s="467">
        <f>E49*F49</f>
        <v>200000</v>
      </c>
      <c r="H49" s="463"/>
      <c r="I49" s="467">
        <f t="shared" si="2"/>
        <v>200000</v>
      </c>
      <c r="J49" s="467"/>
      <c r="K49" s="467"/>
      <c r="L49" s="469"/>
      <c r="M49" s="456" t="s">
        <v>188</v>
      </c>
      <c r="N49" s="456" t="s">
        <v>189</v>
      </c>
      <c r="O49" s="456" t="s">
        <v>190</v>
      </c>
      <c r="P49" s="456" t="str">
        <f>M49&amp;" "&amp;N49</f>
        <v>técnica de armado a joyeros de Quinchía</v>
      </c>
    </row>
    <row r="50" spans="1:12" ht="14.25" customHeight="1">
      <c r="A50" s="463"/>
      <c r="B50" s="470"/>
      <c r="C50" s="514" t="s">
        <v>506</v>
      </c>
      <c r="D50" s="459" t="s">
        <v>763</v>
      </c>
      <c r="E50" s="526">
        <f>SUM(E48)</f>
        <v>120</v>
      </c>
      <c r="F50" s="527"/>
      <c r="G50" s="528">
        <f>SUM(G48:G49)</f>
        <v>8600000</v>
      </c>
      <c r="H50" s="529"/>
      <c r="I50" s="528">
        <f t="shared" si="2"/>
        <v>8600000</v>
      </c>
      <c r="J50" s="467"/>
      <c r="K50" s="467"/>
      <c r="L50" s="468"/>
    </row>
    <row r="51" spans="1:16" ht="47.25">
      <c r="A51" s="463"/>
      <c r="B51" s="470" t="s">
        <v>473</v>
      </c>
      <c r="C51" s="464" t="s">
        <v>474</v>
      </c>
      <c r="D51" s="459" t="s">
        <v>763</v>
      </c>
      <c r="E51" s="465">
        <v>40</v>
      </c>
      <c r="F51" s="466">
        <v>70000</v>
      </c>
      <c r="G51" s="467">
        <f>E51*F51</f>
        <v>2800000</v>
      </c>
      <c r="H51" s="463"/>
      <c r="I51" s="467">
        <f t="shared" si="2"/>
        <v>2800000</v>
      </c>
      <c r="J51" s="467"/>
      <c r="K51" s="467"/>
      <c r="L51" s="468"/>
      <c r="M51" s="456" t="s">
        <v>188</v>
      </c>
      <c r="N51" s="456" t="s">
        <v>189</v>
      </c>
      <c r="O51" s="456" t="s">
        <v>190</v>
      </c>
      <c r="P51" s="456" t="str">
        <f>M51&amp;" "&amp;N51</f>
        <v>técnica de armado a joyeros de Quinchía</v>
      </c>
    </row>
    <row r="52" spans="1:16" ht="31.5">
      <c r="A52" s="463"/>
      <c r="B52" s="470"/>
      <c r="C52" s="464" t="s">
        <v>648</v>
      </c>
      <c r="D52" s="459" t="s">
        <v>536</v>
      </c>
      <c r="E52" s="465">
        <v>1</v>
      </c>
      <c r="F52" s="466">
        <v>200000</v>
      </c>
      <c r="G52" s="467">
        <f>E52*F52</f>
        <v>200000</v>
      </c>
      <c r="H52" s="463"/>
      <c r="I52" s="467">
        <f t="shared" si="2"/>
        <v>200000</v>
      </c>
      <c r="J52" s="467"/>
      <c r="K52" s="467"/>
      <c r="L52" s="469"/>
      <c r="M52" s="456" t="s">
        <v>188</v>
      </c>
      <c r="N52" s="456" t="s">
        <v>189</v>
      </c>
      <c r="O52" s="456" t="s">
        <v>190</v>
      </c>
      <c r="P52" s="456" t="str">
        <f>M52&amp;" "&amp;N52</f>
        <v>técnica de armado a joyeros de Quinchía</v>
      </c>
    </row>
    <row r="53" spans="1:12" ht="14.25" customHeight="1">
      <c r="A53" s="463"/>
      <c r="B53" s="470"/>
      <c r="C53" s="514" t="s">
        <v>506</v>
      </c>
      <c r="D53" s="459" t="s">
        <v>763</v>
      </c>
      <c r="E53" s="526">
        <f>SUM(E51)</f>
        <v>40</v>
      </c>
      <c r="F53" s="527"/>
      <c r="G53" s="528">
        <f>SUM(G51:G52)</f>
        <v>3000000</v>
      </c>
      <c r="H53" s="529"/>
      <c r="I53" s="528">
        <f t="shared" si="2"/>
        <v>3000000</v>
      </c>
      <c r="J53" s="467"/>
      <c r="K53" s="467"/>
      <c r="L53" s="468"/>
    </row>
    <row r="54" spans="1:16" ht="31.5">
      <c r="A54" s="463"/>
      <c r="B54" s="470" t="s">
        <v>475</v>
      </c>
      <c r="C54" s="464" t="s">
        <v>476</v>
      </c>
      <c r="D54" s="459" t="s">
        <v>763</v>
      </c>
      <c r="E54" s="465">
        <v>120</v>
      </c>
      <c r="F54" s="466">
        <v>12500</v>
      </c>
      <c r="G54" s="467">
        <f>E54*F54</f>
        <v>1500000</v>
      </c>
      <c r="H54" s="463"/>
      <c r="I54" s="467">
        <f t="shared" si="2"/>
        <v>1500000</v>
      </c>
      <c r="J54" s="467"/>
      <c r="K54" s="467"/>
      <c r="L54" s="468"/>
      <c r="M54" s="456" t="s">
        <v>188</v>
      </c>
      <c r="N54" s="456" t="s">
        <v>189</v>
      </c>
      <c r="O54" s="456" t="s">
        <v>190</v>
      </c>
      <c r="P54" s="456" t="str">
        <f>M54&amp;" "&amp;N54</f>
        <v>técnica de armado a joyeros de Quinchía</v>
      </c>
    </row>
    <row r="55" spans="1:12" ht="14.25" customHeight="1">
      <c r="A55" s="463"/>
      <c r="B55" s="470"/>
      <c r="C55" s="514" t="s">
        <v>506</v>
      </c>
      <c r="D55" s="459" t="s">
        <v>763</v>
      </c>
      <c r="E55" s="526"/>
      <c r="F55" s="527"/>
      <c r="G55" s="528">
        <f>SUM(G54)</f>
        <v>1500000</v>
      </c>
      <c r="H55" s="529"/>
      <c r="I55" s="528">
        <f>SUM(I54:I54)</f>
        <v>1500000</v>
      </c>
      <c r="J55" s="467"/>
      <c r="K55" s="467"/>
      <c r="L55" s="468"/>
    </row>
    <row r="56" spans="1:12" ht="63">
      <c r="A56" s="463"/>
      <c r="B56" s="533" t="s">
        <v>478</v>
      </c>
      <c r="C56" s="464" t="s">
        <v>659</v>
      </c>
      <c r="D56" s="459" t="s">
        <v>763</v>
      </c>
      <c r="E56" s="465">
        <v>56</v>
      </c>
      <c r="F56" s="466">
        <v>70000</v>
      </c>
      <c r="G56" s="467">
        <f>F56*E56</f>
        <v>3920000</v>
      </c>
      <c r="H56" s="463"/>
      <c r="I56" s="467">
        <f aca="true" t="shared" si="3" ref="I56:I70">G56</f>
        <v>3920000</v>
      </c>
      <c r="J56" s="467"/>
      <c r="K56" s="467"/>
      <c r="L56" s="471" t="s">
        <v>660</v>
      </c>
    </row>
    <row r="57" spans="1:12" ht="31.5">
      <c r="A57" s="463"/>
      <c r="B57" s="470"/>
      <c r="C57" s="464" t="s">
        <v>489</v>
      </c>
      <c r="D57" s="459" t="s">
        <v>661</v>
      </c>
      <c r="E57" s="465">
        <v>25</v>
      </c>
      <c r="F57" s="466">
        <v>10000</v>
      </c>
      <c r="G57" s="467">
        <f>E57*F57</f>
        <v>250000</v>
      </c>
      <c r="H57" s="463"/>
      <c r="I57" s="467">
        <f t="shared" si="3"/>
        <v>250000</v>
      </c>
      <c r="J57" s="467"/>
      <c r="K57" s="467"/>
      <c r="L57" s="473" t="s">
        <v>662</v>
      </c>
    </row>
    <row r="58" spans="1:12" ht="21.75" customHeight="1">
      <c r="A58" s="463"/>
      <c r="B58" s="470"/>
      <c r="C58" s="464" t="s">
        <v>318</v>
      </c>
      <c r="D58" s="459" t="s">
        <v>500</v>
      </c>
      <c r="E58" s="465">
        <v>1</v>
      </c>
      <c r="F58" s="466"/>
      <c r="G58" s="467">
        <f>E58*F58</f>
        <v>0</v>
      </c>
      <c r="H58" s="463"/>
      <c r="I58" s="467">
        <f t="shared" si="3"/>
        <v>0</v>
      </c>
      <c r="J58" s="467"/>
      <c r="K58" s="467"/>
      <c r="L58" s="473"/>
    </row>
    <row r="59" spans="1:12" ht="15.75">
      <c r="A59" s="463"/>
      <c r="B59" s="533"/>
      <c r="C59" s="464" t="s">
        <v>762</v>
      </c>
      <c r="D59" s="459" t="s">
        <v>536</v>
      </c>
      <c r="E59" s="465">
        <v>1</v>
      </c>
      <c r="F59" s="466"/>
      <c r="G59" s="467">
        <f>E59*F59</f>
        <v>0</v>
      </c>
      <c r="H59" s="463"/>
      <c r="I59" s="467">
        <f t="shared" si="3"/>
        <v>0</v>
      </c>
      <c r="J59" s="467"/>
      <c r="K59" s="467"/>
      <c r="L59" s="468"/>
    </row>
    <row r="60" spans="1:12" ht="15.75">
      <c r="A60" s="463"/>
      <c r="B60" s="470"/>
      <c r="C60" s="464" t="s">
        <v>504</v>
      </c>
      <c r="D60" s="459" t="s">
        <v>764</v>
      </c>
      <c r="E60" s="465">
        <v>6</v>
      </c>
      <c r="F60" s="466">
        <v>145900</v>
      </c>
      <c r="G60" s="467">
        <f>E60*F60</f>
        <v>875400</v>
      </c>
      <c r="H60" s="463"/>
      <c r="I60" s="467">
        <f t="shared" si="3"/>
        <v>875400</v>
      </c>
      <c r="J60" s="467"/>
      <c r="K60" s="467"/>
      <c r="L60" s="468"/>
    </row>
    <row r="61" spans="1:12" ht="15.75">
      <c r="A61" s="463"/>
      <c r="B61" s="470"/>
      <c r="C61" s="514" t="s">
        <v>506</v>
      </c>
      <c r="D61" s="459"/>
      <c r="E61" s="526">
        <f>SUM(E56)</f>
        <v>56</v>
      </c>
      <c r="F61" s="527"/>
      <c r="G61" s="528">
        <f>SUM(G56:G60)</f>
        <v>5045400</v>
      </c>
      <c r="H61" s="531"/>
      <c r="I61" s="528">
        <f t="shared" si="3"/>
        <v>5045400</v>
      </c>
      <c r="J61" s="467"/>
      <c r="K61" s="467"/>
      <c r="L61" s="468"/>
    </row>
    <row r="62" spans="1:12" ht="63">
      <c r="A62" s="463"/>
      <c r="B62" s="533" t="s">
        <v>477</v>
      </c>
      <c r="C62" s="464" t="s">
        <v>480</v>
      </c>
      <c r="D62" s="459" t="s">
        <v>763</v>
      </c>
      <c r="E62" s="465">
        <v>56</v>
      </c>
      <c r="F62" s="466">
        <v>70000</v>
      </c>
      <c r="G62" s="467">
        <f>F62*E62</f>
        <v>3920000</v>
      </c>
      <c r="H62" s="463"/>
      <c r="I62" s="467">
        <f t="shared" si="3"/>
        <v>3920000</v>
      </c>
      <c r="J62" s="467"/>
      <c r="K62" s="467"/>
      <c r="L62" s="471" t="s">
        <v>660</v>
      </c>
    </row>
    <row r="63" spans="1:12" ht="31.5">
      <c r="A63" s="463"/>
      <c r="B63" s="470"/>
      <c r="C63" s="464" t="s">
        <v>490</v>
      </c>
      <c r="D63" s="459" t="s">
        <v>661</v>
      </c>
      <c r="E63" s="465">
        <v>25</v>
      </c>
      <c r="F63" s="466">
        <v>10000</v>
      </c>
      <c r="G63" s="467">
        <f>E63*F63</f>
        <v>250000</v>
      </c>
      <c r="H63" s="463"/>
      <c r="I63" s="467">
        <f t="shared" si="3"/>
        <v>250000</v>
      </c>
      <c r="J63" s="467"/>
      <c r="K63" s="467"/>
      <c r="L63" s="473" t="s">
        <v>662</v>
      </c>
    </row>
    <row r="64" spans="1:12" ht="21.75" customHeight="1">
      <c r="A64" s="463"/>
      <c r="B64" s="470"/>
      <c r="C64" s="464" t="s">
        <v>318</v>
      </c>
      <c r="D64" s="459" t="s">
        <v>500</v>
      </c>
      <c r="E64" s="465">
        <v>1</v>
      </c>
      <c r="F64" s="466"/>
      <c r="G64" s="467">
        <f>E64*F64</f>
        <v>0</v>
      </c>
      <c r="H64" s="463"/>
      <c r="I64" s="467">
        <f t="shared" si="3"/>
        <v>0</v>
      </c>
      <c r="J64" s="467"/>
      <c r="K64" s="467"/>
      <c r="L64" s="473"/>
    </row>
    <row r="65" spans="1:12" ht="15.75">
      <c r="A65" s="463"/>
      <c r="B65" s="533"/>
      <c r="C65" s="464" t="s">
        <v>762</v>
      </c>
      <c r="D65" s="459" t="s">
        <v>536</v>
      </c>
      <c r="E65" s="465">
        <v>1</v>
      </c>
      <c r="F65" s="466"/>
      <c r="G65" s="467">
        <f>E65*F65</f>
        <v>0</v>
      </c>
      <c r="H65" s="463"/>
      <c r="I65" s="467">
        <f t="shared" si="3"/>
        <v>0</v>
      </c>
      <c r="J65" s="467"/>
      <c r="K65" s="467"/>
      <c r="L65" s="468"/>
    </row>
    <row r="66" spans="1:12" ht="15.75">
      <c r="A66" s="463"/>
      <c r="B66" s="470"/>
      <c r="C66" s="464" t="s">
        <v>504</v>
      </c>
      <c r="D66" s="459" t="s">
        <v>764</v>
      </c>
      <c r="E66" s="465">
        <v>4</v>
      </c>
      <c r="F66" s="466">
        <v>145900</v>
      </c>
      <c r="G66" s="467">
        <f>E66*F66</f>
        <v>583600</v>
      </c>
      <c r="H66" s="463"/>
      <c r="I66" s="467">
        <f t="shared" si="3"/>
        <v>583600</v>
      </c>
      <c r="J66" s="467"/>
      <c r="K66" s="467"/>
      <c r="L66" s="468"/>
    </row>
    <row r="67" spans="1:12" ht="15.75">
      <c r="A67" s="463"/>
      <c r="B67" s="470"/>
      <c r="C67" s="514" t="s">
        <v>506</v>
      </c>
      <c r="D67" s="459"/>
      <c r="E67" s="526">
        <f>SUM(E62)</f>
        <v>56</v>
      </c>
      <c r="F67" s="527"/>
      <c r="G67" s="528">
        <f>SUM(G62:G66)</f>
        <v>4753600</v>
      </c>
      <c r="H67" s="531"/>
      <c r="I67" s="528">
        <f t="shared" si="3"/>
        <v>4753600</v>
      </c>
      <c r="J67" s="467"/>
      <c r="K67" s="467"/>
      <c r="L67" s="468"/>
    </row>
    <row r="68" spans="1:12" ht="78.75">
      <c r="A68" s="463"/>
      <c r="B68" s="533" t="s">
        <v>479</v>
      </c>
      <c r="C68" s="464" t="s">
        <v>491</v>
      </c>
      <c r="D68" s="459" t="s">
        <v>763</v>
      </c>
      <c r="E68" s="465">
        <v>80</v>
      </c>
      <c r="F68" s="466">
        <v>70000</v>
      </c>
      <c r="G68" s="467">
        <f>F68*E68</f>
        <v>5600000</v>
      </c>
      <c r="H68" s="463"/>
      <c r="I68" s="467">
        <f t="shared" si="3"/>
        <v>5600000</v>
      </c>
      <c r="J68" s="467"/>
      <c r="K68" s="467"/>
      <c r="L68" s="471" t="s">
        <v>660</v>
      </c>
    </row>
    <row r="69" spans="1:12" ht="31.5">
      <c r="A69" s="463"/>
      <c r="B69" s="470"/>
      <c r="C69" s="464" t="s">
        <v>490</v>
      </c>
      <c r="D69" s="459" t="s">
        <v>661</v>
      </c>
      <c r="E69" s="465">
        <v>25</v>
      </c>
      <c r="F69" s="466">
        <v>10000</v>
      </c>
      <c r="G69" s="467">
        <f>E69*F69</f>
        <v>250000</v>
      </c>
      <c r="H69" s="463"/>
      <c r="I69" s="467">
        <f t="shared" si="3"/>
        <v>250000</v>
      </c>
      <c r="J69" s="467"/>
      <c r="K69" s="467"/>
      <c r="L69" s="473" t="s">
        <v>662</v>
      </c>
    </row>
    <row r="70" spans="1:12" ht="15.75">
      <c r="A70" s="463"/>
      <c r="B70" s="533"/>
      <c r="C70" s="464" t="s">
        <v>762</v>
      </c>
      <c r="D70" s="459" t="s">
        <v>536</v>
      </c>
      <c r="E70" s="465">
        <v>1</v>
      </c>
      <c r="F70" s="466"/>
      <c r="G70" s="467">
        <f>E70*F70</f>
        <v>0</v>
      </c>
      <c r="H70" s="463"/>
      <c r="I70" s="467">
        <f t="shared" si="3"/>
        <v>0</v>
      </c>
      <c r="J70" s="467"/>
      <c r="K70" s="467"/>
      <c r="L70" s="468"/>
    </row>
    <row r="71" spans="1:12" ht="15.75">
      <c r="A71" s="463"/>
      <c r="B71" s="470"/>
      <c r="C71" s="514" t="s">
        <v>506</v>
      </c>
      <c r="D71" s="459"/>
      <c r="E71" s="526">
        <f>SUM(E68)</f>
        <v>80</v>
      </c>
      <c r="F71" s="527"/>
      <c r="G71" s="528">
        <f>SUM(G68:G70)</f>
        <v>5850000</v>
      </c>
      <c r="H71" s="531"/>
      <c r="I71" s="528">
        <f>SUM(I68:I70)</f>
        <v>5850000</v>
      </c>
      <c r="J71" s="467"/>
      <c r="K71" s="467"/>
      <c r="L71" s="468"/>
    </row>
    <row r="72" spans="1:12" ht="16.5" thickBot="1">
      <c r="A72" s="463"/>
      <c r="B72" s="470"/>
      <c r="C72" s="514"/>
      <c r="D72" s="459"/>
      <c r="E72" s="526"/>
      <c r="F72" s="527"/>
      <c r="G72" s="528"/>
      <c r="H72" s="531"/>
      <c r="I72" s="528"/>
      <c r="J72" s="467"/>
      <c r="K72" s="467"/>
      <c r="L72" s="474"/>
    </row>
    <row r="73" spans="1:16" ht="16.5" thickBot="1">
      <c r="A73" s="463"/>
      <c r="B73" s="470" t="s">
        <v>179</v>
      </c>
      <c r="C73" s="464" t="s">
        <v>180</v>
      </c>
      <c r="D73" s="459" t="s">
        <v>663</v>
      </c>
      <c r="E73" s="465"/>
      <c r="F73" s="466">
        <f>(SUM(I8:I70)*'[1]DiscriminadoMateriales'!$D$20)/(1-'[1]DiscriminadoMateriales'!$D$20)</f>
        <v>16833444.444444444</v>
      </c>
      <c r="G73" s="467">
        <f>E73*F73</f>
        <v>0</v>
      </c>
      <c r="H73" s="463"/>
      <c r="I73" s="532">
        <f>SUM(I71,I67,I61,I55,I53,I50,I47,I43,I39,I34,I28,I23,I17)</f>
        <v>78675500</v>
      </c>
      <c r="J73" s="467"/>
      <c r="K73" s="467"/>
      <c r="L73" s="474">
        <f>IF(SUM(I73:K73)-G73=0,"",SUM(I73:K73)-G73)</f>
        <v>78675500</v>
      </c>
      <c r="M73" s="456" t="s">
        <v>658</v>
      </c>
      <c r="N73" s="456" t="s">
        <v>189</v>
      </c>
      <c r="O73" s="456" t="s">
        <v>190</v>
      </c>
      <c r="P73" s="456" t="str">
        <f>M73&amp;" "&amp;N73</f>
        <v>cierres broches y acabados a joyeros de Quinchía</v>
      </c>
    </row>
    <row r="74" spans="1:12" ht="15.75">
      <c r="A74" s="463"/>
      <c r="B74" s="470"/>
      <c r="C74" s="464"/>
      <c r="D74" s="522"/>
      <c r="E74" s="523"/>
      <c r="F74" s="534" t="s">
        <v>664</v>
      </c>
      <c r="G74" s="535"/>
      <c r="H74" s="534"/>
      <c r="I74" s="536"/>
      <c r="J74" s="536">
        <f>SUM(J12:J73)</f>
        <v>0</v>
      </c>
      <c r="K74" s="536">
        <f>SUM(K12:K73)</f>
        <v>0</v>
      </c>
      <c r="L74" s="468">
        <f>SUM(I74:K74)-G74</f>
        <v>0</v>
      </c>
    </row>
    <row r="75" spans="1:11" ht="15.75">
      <c r="A75" s="529" t="s">
        <v>411</v>
      </c>
      <c r="B75" s="470"/>
      <c r="C75" s="464"/>
      <c r="D75" s="522"/>
      <c r="E75" s="522"/>
      <c r="F75" s="522"/>
      <c r="G75" s="522"/>
      <c r="H75" s="522"/>
      <c r="I75" s="522"/>
      <c r="J75" s="522"/>
      <c r="K75" s="522"/>
    </row>
    <row r="76" spans="1:12" s="479" customFormat="1" ht="47.25">
      <c r="A76" s="529"/>
      <c r="B76" s="463"/>
      <c r="C76" s="464" t="s">
        <v>483</v>
      </c>
      <c r="D76" s="537"/>
      <c r="E76" s="538"/>
      <c r="F76" s="539" t="s">
        <v>222</v>
      </c>
      <c r="G76" s="540" t="e">
        <f>(E71+E67+E61+E53+E50+E47+E43+E39+E34+#REF!+E28+#REF!+E17)</f>
        <v>#REF!</v>
      </c>
      <c r="H76" s="537"/>
      <c r="I76" s="541">
        <f>E76/8</f>
        <v>0</v>
      </c>
      <c r="J76" s="542"/>
      <c r="K76" s="542"/>
      <c r="L76" s="477"/>
    </row>
    <row r="77" spans="1:12" ht="31.5">
      <c r="A77" s="529"/>
      <c r="B77" s="470"/>
      <c r="C77" s="464" t="s">
        <v>665</v>
      </c>
      <c r="D77" s="522"/>
      <c r="E77" s="522"/>
      <c r="F77" s="524"/>
      <c r="G77" s="543">
        <f>$I$74*10%</f>
        <v>0</v>
      </c>
      <c r="H77" s="522"/>
      <c r="I77" s="522"/>
      <c r="J77" s="522"/>
      <c r="K77" s="522"/>
      <c r="L77" s="477"/>
    </row>
    <row r="78" spans="1:11" ht="15.75">
      <c r="A78" s="463"/>
      <c r="B78" s="470"/>
      <c r="C78" s="464"/>
      <c r="D78" s="522"/>
      <c r="E78" s="544" t="e">
        <f>E71+#REF!+E61+#REF!+E34+E28+E17</f>
        <v>#REF!</v>
      </c>
      <c r="F78" s="522"/>
      <c r="G78" s="543">
        <f>$I$74*25%</f>
        <v>0</v>
      </c>
      <c r="H78" s="522"/>
      <c r="I78" s="522"/>
      <c r="J78" s="522"/>
      <c r="K78" s="522"/>
    </row>
    <row r="79" spans="1:11" ht="15.75">
      <c r="A79" s="463"/>
      <c r="B79" s="470"/>
      <c r="C79" s="514" t="s">
        <v>457</v>
      </c>
      <c r="D79" s="522"/>
      <c r="E79" s="522"/>
      <c r="F79" s="522"/>
      <c r="G79" s="522"/>
      <c r="H79" s="522"/>
      <c r="I79" s="522"/>
      <c r="J79" s="522"/>
      <c r="K79" s="522"/>
    </row>
    <row r="80" spans="1:11" ht="15.75">
      <c r="A80" s="463"/>
      <c r="B80" s="470"/>
      <c r="C80" s="545"/>
      <c r="D80" s="522"/>
      <c r="E80" s="522"/>
      <c r="F80" s="522"/>
      <c r="G80" s="522"/>
      <c r="H80" s="522"/>
      <c r="I80" s="522"/>
      <c r="J80" s="522"/>
      <c r="K80" s="522"/>
    </row>
    <row r="81" spans="1:11" ht="31.5" customHeight="1">
      <c r="A81" s="463"/>
      <c r="B81" s="470"/>
      <c r="C81" s="464"/>
      <c r="D81" s="522"/>
      <c r="E81" s="522"/>
      <c r="F81" s="522"/>
      <c r="G81" s="546">
        <f>SUM(E73)</f>
        <v>0</v>
      </c>
      <c r="H81" s="522"/>
      <c r="I81" s="522"/>
      <c r="J81" s="607" t="s">
        <v>458</v>
      </c>
      <c r="K81" s="607"/>
    </row>
    <row r="82" ht="15.75">
      <c r="F82" s="457"/>
    </row>
    <row r="83" ht="15.75">
      <c r="F83" s="478"/>
    </row>
  </sheetData>
  <sheetProtection/>
  <mergeCells count="18">
    <mergeCell ref="D7:K8"/>
    <mergeCell ref="A9:A11"/>
    <mergeCell ref="B9:B11"/>
    <mergeCell ref="C9:C11"/>
    <mergeCell ref="D9:D11"/>
    <mergeCell ref="I9:K9"/>
    <mergeCell ref="I10:I11"/>
    <mergeCell ref="J10:K10"/>
    <mergeCell ref="J81:K81"/>
    <mergeCell ref="A1:C1"/>
    <mergeCell ref="A5:C5"/>
    <mergeCell ref="D5:K6"/>
    <mergeCell ref="E9:E11"/>
    <mergeCell ref="F9:F11"/>
    <mergeCell ref="G9:G11"/>
    <mergeCell ref="H9:H11"/>
    <mergeCell ref="A3:K3"/>
    <mergeCell ref="A7:C7"/>
  </mergeCells>
  <printOptions horizontalCentered="1" verticalCentered="1"/>
  <pageMargins left="0.47" right="0.32" top="0.26" bottom="0.35" header="0" footer="0"/>
  <pageSetup horizontalDpi="300" verticalDpi="300" orientation="landscape"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T44"/>
  <sheetViews>
    <sheetView zoomScalePageLayoutView="0" workbookViewId="0" topLeftCell="A13">
      <selection activeCell="A2" sqref="A2:IV7"/>
    </sheetView>
  </sheetViews>
  <sheetFormatPr defaultColWidth="11.00390625" defaultRowHeight="15"/>
  <cols>
    <col min="1" max="1" width="2.8515625" style="6" customWidth="1"/>
    <col min="2" max="2" width="7.57421875" style="6" customWidth="1"/>
    <col min="3" max="3" width="33.421875" style="6" customWidth="1"/>
    <col min="4" max="4" width="16.8515625" style="6" customWidth="1"/>
    <col min="5" max="5" width="8.00390625" style="6" customWidth="1"/>
    <col min="6" max="6" width="12.421875" style="6" customWidth="1"/>
    <col min="7" max="7" width="13.421875" style="6" customWidth="1"/>
    <col min="8" max="8" width="11.140625" style="6" customWidth="1"/>
    <col min="9" max="9" width="11.28125" style="26" customWidth="1"/>
    <col min="10" max="20" width="11.00390625" style="5" customWidth="1"/>
    <col min="21" max="16384" width="11.00390625" style="394" customWidth="1"/>
  </cols>
  <sheetData>
    <row r="1" ht="21">
      <c r="F1" s="393" t="s">
        <v>234</v>
      </c>
    </row>
    <row r="2" spans="2:6" ht="27.75" customHeight="1">
      <c r="B2" s="22" t="s">
        <v>70</v>
      </c>
      <c r="D2" s="9"/>
      <c r="E2" s="9"/>
      <c r="F2" s="7"/>
    </row>
    <row r="3" spans="2:9" ht="11.25">
      <c r="B3" s="619" t="s">
        <v>44</v>
      </c>
      <c r="C3" s="618"/>
      <c r="D3" s="618"/>
      <c r="E3" s="618"/>
      <c r="F3" s="618"/>
      <c r="G3" s="618"/>
      <c r="H3" s="618"/>
      <c r="I3" s="618"/>
    </row>
    <row r="4" spans="2:9" ht="11.25">
      <c r="B4" s="127"/>
      <c r="C4" s="620"/>
      <c r="D4" s="620"/>
      <c r="E4" s="620"/>
      <c r="F4" s="621"/>
      <c r="H4" s="10"/>
      <c r="I4" s="128"/>
    </row>
    <row r="5" spans="2:9" ht="11.25">
      <c r="B5" s="619" t="s">
        <v>71</v>
      </c>
      <c r="C5" s="618"/>
      <c r="D5" s="618"/>
      <c r="E5" s="618"/>
      <c r="F5" s="618"/>
      <c r="G5" s="618"/>
      <c r="H5" s="618"/>
      <c r="I5" s="618"/>
    </row>
    <row r="6" spans="2:9" ht="11.25">
      <c r="B6" s="129"/>
      <c r="C6" s="8"/>
      <c r="D6" s="12"/>
      <c r="E6" s="12"/>
      <c r="F6" s="9"/>
      <c r="H6" s="10"/>
      <c r="I6" s="128"/>
    </row>
    <row r="7" spans="2:9" ht="11.25">
      <c r="B7" s="619" t="s">
        <v>45</v>
      </c>
      <c r="C7" s="618"/>
      <c r="D7" s="618"/>
      <c r="E7" s="618"/>
      <c r="F7" s="618"/>
      <c r="G7" s="618"/>
      <c r="H7" s="618"/>
      <c r="I7" s="618"/>
    </row>
    <row r="9" spans="1:9" ht="27" customHeight="1">
      <c r="A9" s="2" t="s">
        <v>63</v>
      </c>
      <c r="B9" s="2" t="s">
        <v>64</v>
      </c>
      <c r="C9" s="2" t="s">
        <v>65</v>
      </c>
      <c r="D9" s="2" t="s">
        <v>66</v>
      </c>
      <c r="E9" s="2" t="s">
        <v>764</v>
      </c>
      <c r="F9" s="2" t="s">
        <v>67</v>
      </c>
      <c r="G9" s="2" t="s">
        <v>68</v>
      </c>
      <c r="H9" s="2" t="s">
        <v>69</v>
      </c>
      <c r="I9" s="34" t="s">
        <v>43</v>
      </c>
    </row>
    <row r="10" spans="1:9" ht="12.75" customHeight="1">
      <c r="A10" s="13"/>
      <c r="B10" s="15"/>
      <c r="C10" s="15"/>
      <c r="D10" s="15"/>
      <c r="E10" s="15"/>
      <c r="F10" s="15"/>
      <c r="G10" s="15"/>
      <c r="H10" s="15"/>
      <c r="I10" s="395"/>
    </row>
    <row r="11" spans="1:9" ht="17.25" customHeight="1">
      <c r="A11" s="613" t="s">
        <v>46</v>
      </c>
      <c r="B11" s="614"/>
      <c r="C11" s="614"/>
      <c r="D11" s="614"/>
      <c r="E11" s="614"/>
      <c r="F11" s="614"/>
      <c r="G11" s="614"/>
      <c r="H11" s="614"/>
      <c r="I11" s="395"/>
    </row>
    <row r="12" spans="1:9" ht="6" customHeight="1">
      <c r="A12" s="13"/>
      <c r="B12" s="15"/>
      <c r="C12" s="15"/>
      <c r="D12" s="15"/>
      <c r="E12" s="15"/>
      <c r="F12" s="15"/>
      <c r="G12" s="15"/>
      <c r="H12" s="15"/>
      <c r="I12" s="395"/>
    </row>
    <row r="13" spans="1:9" ht="14.25" customHeight="1">
      <c r="A13" s="13"/>
      <c r="B13" s="14">
        <v>1</v>
      </c>
      <c r="C13" s="615" t="s">
        <v>47</v>
      </c>
      <c r="D13" s="615"/>
      <c r="E13" s="615"/>
      <c r="F13" s="615"/>
      <c r="G13" s="615"/>
      <c r="H13" s="615"/>
      <c r="I13" s="615"/>
    </row>
    <row r="14" spans="1:9" ht="78.75">
      <c r="A14" s="13"/>
      <c r="B14" s="17" t="s">
        <v>264</v>
      </c>
      <c r="C14" s="2" t="s">
        <v>601</v>
      </c>
      <c r="D14" s="16" t="s">
        <v>48</v>
      </c>
      <c r="E14" s="16"/>
      <c r="F14" s="16" t="s">
        <v>49</v>
      </c>
      <c r="G14" s="16" t="s">
        <v>50</v>
      </c>
      <c r="H14" s="16" t="s">
        <v>51</v>
      </c>
      <c r="I14" s="396">
        <v>2800000</v>
      </c>
    </row>
    <row r="15" spans="1:9" ht="123.75">
      <c r="A15" s="16"/>
      <c r="B15" s="17" t="s">
        <v>334</v>
      </c>
      <c r="C15" s="2" t="s">
        <v>602</v>
      </c>
      <c r="D15" s="16" t="s">
        <v>52</v>
      </c>
      <c r="E15" s="16"/>
      <c r="F15" s="16" t="s">
        <v>53</v>
      </c>
      <c r="G15" s="16" t="s">
        <v>54</v>
      </c>
      <c r="H15" s="16" t="s">
        <v>74</v>
      </c>
      <c r="I15" s="397">
        <v>2144770</v>
      </c>
    </row>
    <row r="16" spans="1:9" ht="71.25" customHeight="1">
      <c r="A16" s="16"/>
      <c r="B16" s="20" t="s">
        <v>371</v>
      </c>
      <c r="C16" s="2" t="s">
        <v>603</v>
      </c>
      <c r="D16" s="16" t="s">
        <v>75</v>
      </c>
      <c r="E16" s="16"/>
      <c r="F16" s="18" t="s">
        <v>76</v>
      </c>
      <c r="G16" s="19" t="s">
        <v>77</v>
      </c>
      <c r="H16" s="16" t="s">
        <v>78</v>
      </c>
      <c r="I16" s="397">
        <v>6456586</v>
      </c>
    </row>
    <row r="17" spans="1:9" ht="99" customHeight="1">
      <c r="A17" s="16"/>
      <c r="B17" s="17" t="s">
        <v>373</v>
      </c>
      <c r="C17" s="2" t="s">
        <v>604</v>
      </c>
      <c r="D17" s="16" t="s">
        <v>79</v>
      </c>
      <c r="E17" s="16"/>
      <c r="F17" s="18" t="s">
        <v>80</v>
      </c>
      <c r="G17" s="19" t="s">
        <v>81</v>
      </c>
      <c r="H17" s="16" t="s">
        <v>82</v>
      </c>
      <c r="I17" s="397"/>
    </row>
    <row r="18" spans="1:20" s="399" customFormat="1" ht="90">
      <c r="A18" s="2"/>
      <c r="B18" s="17" t="s">
        <v>416</v>
      </c>
      <c r="C18" s="2" t="s">
        <v>605</v>
      </c>
      <c r="D18" s="5" t="s">
        <v>83</v>
      </c>
      <c r="E18" s="5"/>
      <c r="F18" s="18" t="s">
        <v>84</v>
      </c>
      <c r="G18" s="16" t="s">
        <v>85</v>
      </c>
      <c r="H18" s="16" t="s">
        <v>86</v>
      </c>
      <c r="I18" s="398"/>
      <c r="J18" s="21"/>
      <c r="K18" s="21"/>
      <c r="L18" s="21"/>
      <c r="M18" s="21"/>
      <c r="N18" s="21"/>
      <c r="O18" s="21"/>
      <c r="P18" s="21"/>
      <c r="Q18" s="21"/>
      <c r="R18" s="21"/>
      <c r="S18" s="21"/>
      <c r="T18" s="21"/>
    </row>
    <row r="19" spans="1:20" s="399" customFormat="1" ht="78.75" customHeight="1">
      <c r="A19" s="2"/>
      <c r="B19" s="17" t="s">
        <v>709</v>
      </c>
      <c r="C19" s="22" t="s">
        <v>606</v>
      </c>
      <c r="D19" s="16" t="s">
        <v>87</v>
      </c>
      <c r="E19" s="16"/>
      <c r="F19" s="16" t="s">
        <v>88</v>
      </c>
      <c r="G19" s="16" t="s">
        <v>89</v>
      </c>
      <c r="H19" s="16" t="s">
        <v>90</v>
      </c>
      <c r="I19" s="398"/>
      <c r="J19" s="21"/>
      <c r="K19" s="21"/>
      <c r="L19" s="21"/>
      <c r="M19" s="21"/>
      <c r="N19" s="21"/>
      <c r="O19" s="21"/>
      <c r="P19" s="21"/>
      <c r="Q19" s="21"/>
      <c r="R19" s="21"/>
      <c r="S19" s="21"/>
      <c r="T19" s="21"/>
    </row>
    <row r="20" spans="1:9" ht="78.75">
      <c r="A20" s="16"/>
      <c r="B20" s="17" t="s">
        <v>710</v>
      </c>
      <c r="C20" s="16" t="s">
        <v>607</v>
      </c>
      <c r="D20" s="16" t="s">
        <v>91</v>
      </c>
      <c r="E20" s="16"/>
      <c r="F20" s="18" t="s">
        <v>88</v>
      </c>
      <c r="G20" s="19" t="s">
        <v>92</v>
      </c>
      <c r="H20" s="16" t="s">
        <v>35</v>
      </c>
      <c r="I20" s="397"/>
    </row>
    <row r="21" spans="1:9" ht="72" customHeight="1">
      <c r="A21" s="16"/>
      <c r="B21" s="23" t="s">
        <v>711</v>
      </c>
      <c r="C21" s="1" t="s">
        <v>608</v>
      </c>
      <c r="D21" s="16" t="s">
        <v>93</v>
      </c>
      <c r="E21" s="16"/>
      <c r="F21" s="16" t="s">
        <v>94</v>
      </c>
      <c r="G21" s="16" t="s">
        <v>95</v>
      </c>
      <c r="H21" s="16" t="s">
        <v>96</v>
      </c>
      <c r="I21" s="397"/>
    </row>
    <row r="22" spans="1:9" ht="106.5" customHeight="1">
      <c r="A22" s="16"/>
      <c r="B22" s="23" t="s">
        <v>97</v>
      </c>
      <c r="C22" s="1" t="s">
        <v>609</v>
      </c>
      <c r="D22" s="16" t="s">
        <v>98</v>
      </c>
      <c r="E22" s="16"/>
      <c r="F22" s="16" t="s">
        <v>99</v>
      </c>
      <c r="G22" s="16" t="s">
        <v>100</v>
      </c>
      <c r="H22" s="16" t="s">
        <v>101</v>
      </c>
      <c r="I22" s="397"/>
    </row>
    <row r="23" spans="1:9" ht="111" customHeight="1">
      <c r="A23" s="16"/>
      <c r="B23" s="23" t="s">
        <v>102</v>
      </c>
      <c r="C23" s="4" t="s">
        <v>610</v>
      </c>
      <c r="D23" s="16" t="s">
        <v>103</v>
      </c>
      <c r="E23" s="16"/>
      <c r="F23" s="16" t="s">
        <v>104</v>
      </c>
      <c r="G23" s="16" t="s">
        <v>105</v>
      </c>
      <c r="H23" s="16" t="s">
        <v>106</v>
      </c>
      <c r="I23" s="397"/>
    </row>
    <row r="24" spans="1:9" ht="45">
      <c r="A24" s="16"/>
      <c r="B24" s="23" t="s">
        <v>107</v>
      </c>
      <c r="C24" s="4" t="s">
        <v>611</v>
      </c>
      <c r="D24" s="16" t="s">
        <v>108</v>
      </c>
      <c r="E24" s="16"/>
      <c r="F24" s="16" t="s">
        <v>109</v>
      </c>
      <c r="G24" s="16" t="s">
        <v>110</v>
      </c>
      <c r="H24" s="16" t="s">
        <v>111</v>
      </c>
      <c r="I24" s="397"/>
    </row>
    <row r="25" spans="1:9" ht="93.75" customHeight="1">
      <c r="A25" s="16"/>
      <c r="B25" s="23" t="s">
        <v>423</v>
      </c>
      <c r="C25" s="1" t="s">
        <v>612</v>
      </c>
      <c r="D25" s="16" t="s">
        <v>112</v>
      </c>
      <c r="E25" s="16"/>
      <c r="F25" s="16" t="s">
        <v>113</v>
      </c>
      <c r="G25" s="16" t="s">
        <v>114</v>
      </c>
      <c r="H25" s="16" t="s">
        <v>106</v>
      </c>
      <c r="I25" s="397">
        <v>11800000</v>
      </c>
    </row>
    <row r="26" spans="1:9" ht="55.5" customHeight="1">
      <c r="A26" s="16"/>
      <c r="B26" s="23" t="s">
        <v>425</v>
      </c>
      <c r="C26" s="1" t="s">
        <v>613</v>
      </c>
      <c r="D26" s="16" t="s">
        <v>115</v>
      </c>
      <c r="E26" s="16"/>
      <c r="F26" s="16" t="s">
        <v>116</v>
      </c>
      <c r="G26" s="16" t="s">
        <v>117</v>
      </c>
      <c r="H26" s="16" t="s">
        <v>118</v>
      </c>
      <c r="I26" s="397"/>
    </row>
    <row r="27" spans="1:9" ht="60">
      <c r="A27" s="16"/>
      <c r="B27" s="23" t="s">
        <v>436</v>
      </c>
      <c r="C27" s="1" t="s">
        <v>614</v>
      </c>
      <c r="D27" s="16" t="s">
        <v>119</v>
      </c>
      <c r="E27" s="16"/>
      <c r="F27" s="16" t="s">
        <v>120</v>
      </c>
      <c r="G27" s="16" t="s">
        <v>121</v>
      </c>
      <c r="H27" s="16" t="s">
        <v>119</v>
      </c>
      <c r="I27" s="397"/>
    </row>
    <row r="28" spans="1:9" ht="56.25">
      <c r="A28" s="16"/>
      <c r="B28" s="23" t="s">
        <v>122</v>
      </c>
      <c r="C28" s="1" t="s">
        <v>615</v>
      </c>
      <c r="D28" s="16" t="s">
        <v>123</v>
      </c>
      <c r="E28" s="16"/>
      <c r="F28" s="16" t="s">
        <v>124</v>
      </c>
      <c r="G28" s="16" t="s">
        <v>121</v>
      </c>
      <c r="H28" s="16" t="s">
        <v>125</v>
      </c>
      <c r="I28" s="397"/>
    </row>
    <row r="29" spans="1:9" ht="90">
      <c r="A29" s="16"/>
      <c r="B29" s="23" t="s">
        <v>126</v>
      </c>
      <c r="C29" s="1" t="s">
        <v>616</v>
      </c>
      <c r="D29" s="16" t="s">
        <v>127</v>
      </c>
      <c r="E29" s="16"/>
      <c r="F29" s="16" t="s">
        <v>128</v>
      </c>
      <c r="G29" s="16" t="s">
        <v>129</v>
      </c>
      <c r="H29" s="16" t="s">
        <v>130</v>
      </c>
      <c r="I29" s="397"/>
    </row>
    <row r="30" spans="1:9" ht="78.75">
      <c r="A30" s="16"/>
      <c r="B30" s="23" t="s">
        <v>131</v>
      </c>
      <c r="C30" s="1" t="s">
        <v>617</v>
      </c>
      <c r="D30" s="16" t="s">
        <v>132</v>
      </c>
      <c r="E30" s="16"/>
      <c r="F30" s="16" t="s">
        <v>133</v>
      </c>
      <c r="G30" s="16" t="s">
        <v>134</v>
      </c>
      <c r="H30" s="16" t="s">
        <v>135</v>
      </c>
      <c r="I30" s="397"/>
    </row>
    <row r="31" spans="1:9" ht="180">
      <c r="A31" s="16"/>
      <c r="B31" s="23" t="s">
        <v>715</v>
      </c>
      <c r="C31" s="1" t="s">
        <v>618</v>
      </c>
      <c r="D31" s="16" t="s">
        <v>136</v>
      </c>
      <c r="E31" s="16"/>
      <c r="F31" s="16" t="s">
        <v>137</v>
      </c>
      <c r="G31" s="16" t="s">
        <v>138</v>
      </c>
      <c r="H31" s="16" t="s">
        <v>139</v>
      </c>
      <c r="I31" s="397">
        <v>500000</v>
      </c>
    </row>
    <row r="32" spans="1:9" ht="14.25" customHeight="1">
      <c r="A32" s="16"/>
      <c r="B32" s="29">
        <v>2</v>
      </c>
      <c r="C32" s="616" t="s">
        <v>719</v>
      </c>
      <c r="D32" s="617"/>
      <c r="E32" s="617"/>
      <c r="F32" s="617"/>
      <c r="G32" s="617"/>
      <c r="H32" s="617"/>
      <c r="I32" s="617"/>
    </row>
    <row r="33" spans="1:9" ht="78.75">
      <c r="A33" s="16"/>
      <c r="B33" s="23" t="s">
        <v>650</v>
      </c>
      <c r="C33" s="1" t="s">
        <v>619</v>
      </c>
      <c r="D33" s="16" t="s">
        <v>140</v>
      </c>
      <c r="E33" s="16"/>
      <c r="F33" s="16" t="s">
        <v>141</v>
      </c>
      <c r="G33" s="16" t="s">
        <v>142</v>
      </c>
      <c r="H33" s="16" t="s">
        <v>143</v>
      </c>
      <c r="I33" s="397">
        <v>7013172</v>
      </c>
    </row>
    <row r="34" spans="1:9" ht="120" customHeight="1">
      <c r="A34" s="16"/>
      <c r="B34" s="23" t="s">
        <v>652</v>
      </c>
      <c r="C34" s="1" t="s">
        <v>269</v>
      </c>
      <c r="D34" s="16" t="s">
        <v>144</v>
      </c>
      <c r="E34" s="16"/>
      <c r="F34" s="16" t="s">
        <v>145</v>
      </c>
      <c r="G34" s="16" t="s">
        <v>146</v>
      </c>
      <c r="H34" s="16" t="s">
        <v>147</v>
      </c>
      <c r="I34" s="397">
        <v>3440000</v>
      </c>
    </row>
    <row r="35" spans="1:9" ht="106.5" customHeight="1">
      <c r="A35" s="16"/>
      <c r="B35" s="23" t="s">
        <v>739</v>
      </c>
      <c r="C35" s="1" t="s">
        <v>270</v>
      </c>
      <c r="D35" s="16" t="s">
        <v>148</v>
      </c>
      <c r="E35" s="16"/>
      <c r="F35" s="16" t="s">
        <v>149</v>
      </c>
      <c r="G35" s="16" t="s">
        <v>150</v>
      </c>
      <c r="H35" s="16" t="s">
        <v>151</v>
      </c>
      <c r="I35" s="397">
        <v>800000</v>
      </c>
    </row>
    <row r="36" spans="1:9" ht="90" customHeight="1">
      <c r="A36" s="16"/>
      <c r="B36" s="23" t="s">
        <v>745</v>
      </c>
      <c r="C36" s="4" t="s">
        <v>629</v>
      </c>
      <c r="D36" s="16" t="s">
        <v>152</v>
      </c>
      <c r="E36" s="16"/>
      <c r="F36" s="16" t="s">
        <v>153</v>
      </c>
      <c r="G36" s="16" t="s">
        <v>154</v>
      </c>
      <c r="H36" s="16" t="s">
        <v>155</v>
      </c>
      <c r="I36" s="397">
        <v>13000000</v>
      </c>
    </row>
    <row r="37" spans="1:9" ht="54">
      <c r="A37" s="16"/>
      <c r="B37" s="23" t="s">
        <v>750</v>
      </c>
      <c r="C37" s="1" t="s">
        <v>630</v>
      </c>
      <c r="D37" s="16" t="s">
        <v>156</v>
      </c>
      <c r="E37" s="16"/>
      <c r="F37" s="16" t="s">
        <v>157</v>
      </c>
      <c r="G37" s="16" t="s">
        <v>158</v>
      </c>
      <c r="H37" s="16" t="s">
        <v>159</v>
      </c>
      <c r="I37" s="397">
        <v>2957724</v>
      </c>
    </row>
    <row r="38" spans="1:9" ht="11.25">
      <c r="A38" s="16"/>
      <c r="B38" s="23"/>
      <c r="C38" s="1"/>
      <c r="D38" s="16"/>
      <c r="E38" s="16"/>
      <c r="F38" s="16"/>
      <c r="G38" s="16"/>
      <c r="H38" s="16"/>
      <c r="I38" s="398">
        <f>SUM(I14:I37)</f>
        <v>50912252</v>
      </c>
    </row>
    <row r="39" spans="1:9" ht="11.25">
      <c r="A39" s="16"/>
      <c r="B39" s="16" t="s">
        <v>179</v>
      </c>
      <c r="C39" s="2" t="s">
        <v>180</v>
      </c>
      <c r="D39" s="16"/>
      <c r="E39" s="16"/>
      <c r="F39" s="16" t="s">
        <v>222</v>
      </c>
      <c r="G39" s="24"/>
      <c r="H39" s="16"/>
      <c r="I39" s="397">
        <v>5345786</v>
      </c>
    </row>
    <row r="40" spans="1:9" ht="11.25">
      <c r="A40" s="7"/>
      <c r="H40" s="11" t="s">
        <v>181</v>
      </c>
      <c r="I40" s="400">
        <f>SUM(I38:I39)</f>
        <v>56258038</v>
      </c>
    </row>
    <row r="41" spans="2:6" ht="31.5">
      <c r="B41" s="401" t="s">
        <v>160</v>
      </c>
      <c r="C41" s="402"/>
      <c r="D41" s="402"/>
      <c r="E41" s="402"/>
      <c r="F41" s="403"/>
    </row>
    <row r="42" spans="3:6" ht="11.25">
      <c r="C42" s="22" t="s">
        <v>161</v>
      </c>
      <c r="D42" s="10"/>
      <c r="E42" s="10"/>
      <c r="F42" s="10"/>
    </row>
    <row r="43" spans="4:6" ht="11.25">
      <c r="D43" s="618" t="s">
        <v>458</v>
      </c>
      <c r="E43" s="618"/>
      <c r="F43" s="618"/>
    </row>
    <row r="44" spans="4:6" ht="11.25">
      <c r="D44" s="10"/>
      <c r="E44" s="10"/>
      <c r="F44" s="10"/>
    </row>
  </sheetData>
  <sheetProtection/>
  <mergeCells count="8">
    <mergeCell ref="A11:H11"/>
    <mergeCell ref="C13:I13"/>
    <mergeCell ref="C32:I32"/>
    <mergeCell ref="D43:F43"/>
    <mergeCell ref="B3:I3"/>
    <mergeCell ref="C4:F4"/>
    <mergeCell ref="B5:I5"/>
    <mergeCell ref="B7:I7"/>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M84"/>
  <sheetViews>
    <sheetView zoomScalePageLayoutView="0" workbookViewId="0" topLeftCell="A1">
      <selection activeCell="A1" sqref="A1"/>
    </sheetView>
  </sheetViews>
  <sheetFormatPr defaultColWidth="10.140625" defaultRowHeight="15"/>
  <cols>
    <col min="1" max="1" width="3.00390625" style="223" customWidth="1"/>
    <col min="2" max="2" width="6.421875" style="223" customWidth="1"/>
    <col min="3" max="3" width="38.140625" style="131" customWidth="1"/>
    <col min="4" max="4" width="9.7109375" style="131" customWidth="1"/>
    <col min="5" max="5" width="7.57421875" style="131" customWidth="1"/>
    <col min="6" max="6" width="11.421875" style="131" customWidth="1"/>
    <col min="7" max="7" width="13.421875" style="131" customWidth="1"/>
    <col min="8" max="8" width="10.8515625" style="131" customWidth="1"/>
    <col min="9" max="9" width="19.00390625" style="283" customWidth="1"/>
    <col min="10" max="10" width="26.00390625" style="131" hidden="1" customWidth="1"/>
    <col min="11" max="12" width="10.140625" style="131" hidden="1" customWidth="1"/>
    <col min="13" max="13" width="32.140625" style="131" hidden="1" customWidth="1"/>
    <col min="14" max="16384" width="10.140625" style="131" customWidth="1"/>
  </cols>
  <sheetData>
    <row r="1" spans="1:9" ht="11.25">
      <c r="A1" s="131"/>
      <c r="B1" s="137" t="s">
        <v>233</v>
      </c>
      <c r="F1" s="133"/>
      <c r="I1" s="281" t="s">
        <v>234</v>
      </c>
    </row>
    <row r="2" spans="1:9" ht="11.25">
      <c r="A2" s="131"/>
      <c r="B2" s="137"/>
      <c r="F2" s="133"/>
      <c r="I2" s="282"/>
    </row>
    <row r="3" spans="1:7" ht="11.25">
      <c r="A3" s="131"/>
      <c r="B3" s="137"/>
      <c r="F3" s="133"/>
      <c r="G3" s="139"/>
    </row>
    <row r="4" spans="1:10" ht="11.25">
      <c r="A4" s="131"/>
      <c r="B4" s="140" t="s">
        <v>235</v>
      </c>
      <c r="C4" s="135"/>
      <c r="D4" s="628" t="s">
        <v>697</v>
      </c>
      <c r="E4" s="628"/>
      <c r="F4" s="628"/>
      <c r="G4" s="628"/>
      <c r="H4" s="628"/>
      <c r="I4" s="628"/>
      <c r="J4" s="133"/>
    </row>
    <row r="5" spans="1:9" ht="11.25">
      <c r="A5" s="131"/>
      <c r="B5" s="284"/>
      <c r="D5" s="628"/>
      <c r="E5" s="628"/>
      <c r="F5" s="628"/>
      <c r="G5" s="628"/>
      <c r="H5" s="628"/>
      <c r="I5" s="628"/>
    </row>
    <row r="6" spans="1:9" ht="11.25">
      <c r="A6" s="131"/>
      <c r="B6" s="140" t="s">
        <v>237</v>
      </c>
      <c r="C6" s="135"/>
      <c r="D6" s="628" t="s">
        <v>182</v>
      </c>
      <c r="E6" s="628"/>
      <c r="F6" s="628"/>
      <c r="G6" s="628"/>
      <c r="H6" s="628"/>
      <c r="I6" s="628"/>
    </row>
    <row r="7" spans="1:9" ht="11.25">
      <c r="A7" s="131"/>
      <c r="B7" s="285"/>
      <c r="D7" s="628"/>
      <c r="E7" s="628"/>
      <c r="F7" s="628"/>
      <c r="G7" s="628"/>
      <c r="H7" s="628"/>
      <c r="I7" s="628"/>
    </row>
    <row r="8" spans="1:9" ht="11.25">
      <c r="A8" s="131"/>
      <c r="B8" s="140" t="s">
        <v>239</v>
      </c>
      <c r="C8" s="135"/>
      <c r="D8" s="628" t="s">
        <v>698</v>
      </c>
      <c r="E8" s="628"/>
      <c r="F8" s="628"/>
      <c r="G8" s="628"/>
      <c r="H8" s="628"/>
      <c r="I8" s="628"/>
    </row>
    <row r="9" spans="1:9" ht="11.25">
      <c r="A9" s="131"/>
      <c r="B9" s="285"/>
      <c r="C9" s="247"/>
      <c r="D9" s="628"/>
      <c r="E9" s="628"/>
      <c r="F9" s="628"/>
      <c r="G9" s="628"/>
      <c r="H9" s="628"/>
      <c r="I9" s="628"/>
    </row>
    <row r="10" spans="1:8" ht="11.25">
      <c r="A10" s="131"/>
      <c r="B10" s="131"/>
      <c r="C10" s="137"/>
      <c r="F10" s="182"/>
      <c r="G10" s="286"/>
      <c r="H10" s="287"/>
    </row>
    <row r="11" spans="1:9" ht="21.75">
      <c r="A11" s="622" t="s">
        <v>241</v>
      </c>
      <c r="B11" s="625" t="s">
        <v>242</v>
      </c>
      <c r="C11" s="626" t="s">
        <v>243</v>
      </c>
      <c r="D11" s="626" t="s">
        <v>244</v>
      </c>
      <c r="E11" s="626" t="s">
        <v>245</v>
      </c>
      <c r="F11" s="626" t="s">
        <v>246</v>
      </c>
      <c r="G11" s="626" t="s">
        <v>247</v>
      </c>
      <c r="H11" s="626" t="s">
        <v>248</v>
      </c>
      <c r="I11" s="290" t="s">
        <v>249</v>
      </c>
    </row>
    <row r="12" spans="1:9" ht="11.25">
      <c r="A12" s="623"/>
      <c r="B12" s="625"/>
      <c r="C12" s="626"/>
      <c r="D12" s="626"/>
      <c r="E12" s="626"/>
      <c r="F12" s="626"/>
      <c r="G12" s="626"/>
      <c r="H12" s="626"/>
      <c r="I12" s="627" t="s">
        <v>251</v>
      </c>
    </row>
    <row r="13" spans="1:9" ht="11.25">
      <c r="A13" s="624"/>
      <c r="B13" s="625"/>
      <c r="C13" s="626"/>
      <c r="D13" s="626"/>
      <c r="E13" s="626"/>
      <c r="F13" s="626"/>
      <c r="G13" s="626"/>
      <c r="H13" s="626"/>
      <c r="I13" s="627"/>
    </row>
    <row r="14" spans="1:13" ht="11.25">
      <c r="A14" s="148" t="s">
        <v>255</v>
      </c>
      <c r="B14" s="291" t="s">
        <v>256</v>
      </c>
      <c r="C14" s="148" t="s">
        <v>257</v>
      </c>
      <c r="D14" s="148" t="s">
        <v>258</v>
      </c>
      <c r="E14" s="148" t="s">
        <v>259</v>
      </c>
      <c r="F14" s="148" t="s">
        <v>260</v>
      </c>
      <c r="G14" s="148" t="s">
        <v>261</v>
      </c>
      <c r="H14" s="148" t="s">
        <v>262</v>
      </c>
      <c r="I14" s="292" t="s">
        <v>263</v>
      </c>
      <c r="J14" s="131" t="s">
        <v>183</v>
      </c>
      <c r="K14" s="131" t="s">
        <v>184</v>
      </c>
      <c r="L14" s="131" t="s">
        <v>185</v>
      </c>
      <c r="M14" s="131" t="s">
        <v>186</v>
      </c>
    </row>
    <row r="15" spans="1:9" ht="31.5">
      <c r="A15" s="293"/>
      <c r="B15" s="294">
        <v>1</v>
      </c>
      <c r="C15" s="295" t="s">
        <v>699</v>
      </c>
      <c r="D15" s="293"/>
      <c r="E15" s="293"/>
      <c r="F15" s="293"/>
      <c r="G15" s="293"/>
      <c r="H15" s="293"/>
      <c r="I15" s="296"/>
    </row>
    <row r="16" spans="1:9" ht="21">
      <c r="A16" s="293"/>
      <c r="B16" s="294" t="s">
        <v>264</v>
      </c>
      <c r="C16" s="295" t="s">
        <v>700</v>
      </c>
      <c r="D16" s="297" t="s">
        <v>763</v>
      </c>
      <c r="E16" s="297">
        <v>28</v>
      </c>
      <c r="F16" s="297">
        <v>100000</v>
      </c>
      <c r="G16" s="60">
        <f>E16*F16</f>
        <v>2800000</v>
      </c>
      <c r="H16" s="293"/>
      <c r="I16" s="298">
        <f>SUM(G16)</f>
        <v>2800000</v>
      </c>
    </row>
    <row r="17" spans="1:9" ht="11.25">
      <c r="A17" s="297"/>
      <c r="B17" s="299"/>
      <c r="C17" s="300" t="s">
        <v>506</v>
      </c>
      <c r="D17" s="301"/>
      <c r="E17" s="302"/>
      <c r="F17" s="303"/>
      <c r="G17" s="304"/>
      <c r="H17" s="299"/>
      <c r="I17" s="305">
        <f>SUM(I16)</f>
        <v>2800000</v>
      </c>
    </row>
    <row r="18" spans="1:9" ht="11.25" customHeight="1">
      <c r="A18" s="306"/>
      <c r="B18" s="307"/>
      <c r="C18" s="308"/>
      <c r="D18" s="142"/>
      <c r="E18" s="309"/>
      <c r="F18" s="162"/>
      <c r="G18" s="60"/>
      <c r="H18" s="159"/>
      <c r="I18" s="298"/>
    </row>
    <row r="19" spans="1:9" ht="11.25">
      <c r="A19" s="289"/>
      <c r="B19" s="288" t="s">
        <v>334</v>
      </c>
      <c r="C19" s="310" t="s">
        <v>701</v>
      </c>
      <c r="D19" s="289"/>
      <c r="E19" s="289"/>
      <c r="F19" s="289"/>
      <c r="G19" s="289"/>
      <c r="H19" s="289"/>
      <c r="I19" s="298"/>
    </row>
    <row r="20" spans="1:13" ht="22.5">
      <c r="A20" s="159"/>
      <c r="B20" s="311" t="s">
        <v>336</v>
      </c>
      <c r="C20" s="160" t="s">
        <v>187</v>
      </c>
      <c r="D20" s="142" t="s">
        <v>763</v>
      </c>
      <c r="E20" s="309">
        <v>24</v>
      </c>
      <c r="F20" s="162">
        <v>70000</v>
      </c>
      <c r="G20" s="60">
        <f>E20*F20</f>
        <v>1680000</v>
      </c>
      <c r="H20" s="159"/>
      <c r="I20" s="298">
        <f aca="true" t="shared" si="0" ref="I20:I80">SUM(G20)</f>
        <v>1680000</v>
      </c>
      <c r="J20" s="131" t="s">
        <v>188</v>
      </c>
      <c r="K20" s="131" t="s">
        <v>189</v>
      </c>
      <c r="L20" s="131" t="s">
        <v>190</v>
      </c>
      <c r="M20" s="131" t="str">
        <f>J20&amp;" "&amp;K20</f>
        <v>técnica de armado a joyeros de Quinchía</v>
      </c>
    </row>
    <row r="21" spans="1:13" ht="11.25">
      <c r="A21" s="159"/>
      <c r="B21" s="311" t="s">
        <v>702</v>
      </c>
      <c r="C21" s="160" t="s">
        <v>703</v>
      </c>
      <c r="D21" s="142" t="s">
        <v>536</v>
      </c>
      <c r="E21" s="309">
        <v>1</v>
      </c>
      <c r="F21" s="162">
        <v>200000</v>
      </c>
      <c r="G21" s="60">
        <v>100000</v>
      </c>
      <c r="H21" s="159"/>
      <c r="I21" s="298">
        <f t="shared" si="0"/>
        <v>100000</v>
      </c>
      <c r="J21" s="131" t="s">
        <v>188</v>
      </c>
      <c r="K21" s="131" t="s">
        <v>189</v>
      </c>
      <c r="L21" s="131" t="s">
        <v>190</v>
      </c>
      <c r="M21" s="131" t="str">
        <f>J21&amp;" "&amp;K21</f>
        <v>técnica de armado a joyeros de Quinchía</v>
      </c>
    </row>
    <row r="22" spans="1:13" ht="11.25">
      <c r="A22" s="159"/>
      <c r="B22" s="311" t="s">
        <v>361</v>
      </c>
      <c r="C22" s="160" t="s">
        <v>318</v>
      </c>
      <c r="D22" s="142" t="s">
        <v>500</v>
      </c>
      <c r="E22" s="309">
        <v>1</v>
      </c>
      <c r="F22" s="162"/>
      <c r="G22" s="60">
        <f>E22*F22</f>
        <v>0</v>
      </c>
      <c r="H22" s="159"/>
      <c r="I22" s="298">
        <f t="shared" si="0"/>
        <v>0</v>
      </c>
      <c r="J22" s="131" t="s">
        <v>188</v>
      </c>
      <c r="K22" s="131" t="s">
        <v>189</v>
      </c>
      <c r="L22" s="131" t="s">
        <v>190</v>
      </c>
      <c r="M22" s="131" t="str">
        <f>J22&amp;" "&amp;K22</f>
        <v>técnica de armado a joyeros de Quinchía</v>
      </c>
    </row>
    <row r="23" spans="1:13" ht="11.25">
      <c r="A23" s="159"/>
      <c r="B23" s="312" t="s">
        <v>704</v>
      </c>
      <c r="C23" s="160" t="s">
        <v>705</v>
      </c>
      <c r="D23" s="142" t="s">
        <v>500</v>
      </c>
      <c r="E23" s="309">
        <v>1</v>
      </c>
      <c r="F23" s="162"/>
      <c r="G23" s="60">
        <f>E23*F23</f>
        <v>0</v>
      </c>
      <c r="H23" s="159"/>
      <c r="I23" s="298">
        <f t="shared" si="0"/>
        <v>0</v>
      </c>
      <c r="J23" s="131" t="s">
        <v>188</v>
      </c>
      <c r="K23" s="131" t="s">
        <v>189</v>
      </c>
      <c r="L23" s="131" t="s">
        <v>190</v>
      </c>
      <c r="M23" s="131" t="str">
        <f>J23&amp;" "&amp;K23</f>
        <v>técnica de armado a joyeros de Quinchía</v>
      </c>
    </row>
    <row r="24" spans="1:13" ht="11.25">
      <c r="A24" s="159"/>
      <c r="B24" s="312" t="s">
        <v>706</v>
      </c>
      <c r="C24" s="160" t="s">
        <v>504</v>
      </c>
      <c r="D24" s="142" t="s">
        <v>764</v>
      </c>
      <c r="E24" s="309">
        <v>2.5</v>
      </c>
      <c r="F24" s="162">
        <v>145908</v>
      </c>
      <c r="G24" s="60">
        <f>E24*F24</f>
        <v>364770</v>
      </c>
      <c r="H24" s="159"/>
      <c r="I24" s="298">
        <f t="shared" si="0"/>
        <v>364770</v>
      </c>
      <c r="J24" s="131" t="s">
        <v>188</v>
      </c>
      <c r="K24" s="131" t="s">
        <v>189</v>
      </c>
      <c r="L24" s="131" t="s">
        <v>190</v>
      </c>
      <c r="M24" s="131" t="str">
        <f>J24&amp;" "&amp;K24</f>
        <v>técnica de armado a joyeros de Quinchía</v>
      </c>
    </row>
    <row r="25" spans="1:9" ht="24" customHeight="1">
      <c r="A25" s="218"/>
      <c r="B25" s="218"/>
      <c r="C25" s="313" t="s">
        <v>506</v>
      </c>
      <c r="D25" s="314"/>
      <c r="E25" s="315"/>
      <c r="F25" s="316"/>
      <c r="G25" s="106"/>
      <c r="H25" s="218"/>
      <c r="I25" s="305">
        <f>SUM(I20:I24)</f>
        <v>2144770</v>
      </c>
    </row>
    <row r="26" spans="1:9" ht="14.25" customHeight="1">
      <c r="A26" s="218"/>
      <c r="B26" s="218"/>
      <c r="C26" s="313"/>
      <c r="D26" s="314"/>
      <c r="E26" s="315"/>
      <c r="F26" s="316"/>
      <c r="G26" s="106"/>
      <c r="H26" s="218"/>
      <c r="I26" s="305"/>
    </row>
    <row r="27" spans="1:9" ht="11.25">
      <c r="A27" s="317"/>
      <c r="B27" s="318" t="s">
        <v>371</v>
      </c>
      <c r="C27" s="319" t="s">
        <v>707</v>
      </c>
      <c r="D27" s="320"/>
      <c r="E27" s="321"/>
      <c r="F27" s="322"/>
      <c r="G27" s="323"/>
      <c r="H27" s="324"/>
      <c r="I27" s="298"/>
    </row>
    <row r="28" spans="1:13" s="327" customFormat="1" ht="22.5">
      <c r="A28" s="299"/>
      <c r="B28" s="325" t="s">
        <v>373</v>
      </c>
      <c r="C28" s="326" t="s">
        <v>708</v>
      </c>
      <c r="D28" s="301" t="s">
        <v>763</v>
      </c>
      <c r="E28" s="302">
        <v>80</v>
      </c>
      <c r="F28" s="303">
        <v>70000</v>
      </c>
      <c r="G28" s="304">
        <f>E28*F28</f>
        <v>5600000</v>
      </c>
      <c r="H28" s="299"/>
      <c r="I28" s="298">
        <f t="shared" si="0"/>
        <v>5600000</v>
      </c>
      <c r="J28" s="327" t="s">
        <v>188</v>
      </c>
      <c r="K28" s="327" t="s">
        <v>189</v>
      </c>
      <c r="L28" s="327" t="s">
        <v>190</v>
      </c>
      <c r="M28" s="327" t="str">
        <f>J28&amp;" "&amp;K28</f>
        <v>técnica de armado a joyeros de Quinchía</v>
      </c>
    </row>
    <row r="29" spans="1:13" ht="11.25">
      <c r="A29" s="328"/>
      <c r="B29" s="325" t="s">
        <v>416</v>
      </c>
      <c r="C29" s="326" t="s">
        <v>703</v>
      </c>
      <c r="D29" s="301" t="s">
        <v>536</v>
      </c>
      <c r="E29" s="302">
        <v>1</v>
      </c>
      <c r="F29" s="303">
        <v>200000</v>
      </c>
      <c r="G29" s="304">
        <f>E29*F29</f>
        <v>200000</v>
      </c>
      <c r="H29" s="299"/>
      <c r="I29" s="298">
        <f t="shared" si="0"/>
        <v>200000</v>
      </c>
      <c r="J29" s="131" t="s">
        <v>188</v>
      </c>
      <c r="K29" s="131" t="s">
        <v>189</v>
      </c>
      <c r="L29" s="131" t="s">
        <v>190</v>
      </c>
      <c r="M29" s="131" t="str">
        <f>J29&amp;" "&amp;K29</f>
        <v>técnica de armado a joyeros de Quinchía</v>
      </c>
    </row>
    <row r="30" spans="1:9" ht="11.25">
      <c r="A30" s="328"/>
      <c r="B30" s="325" t="s">
        <v>709</v>
      </c>
      <c r="C30" s="326" t="s">
        <v>318</v>
      </c>
      <c r="D30" s="301" t="s">
        <v>500</v>
      </c>
      <c r="E30" s="302">
        <v>1</v>
      </c>
      <c r="F30" s="303"/>
      <c r="G30" s="304">
        <f>E30*F30</f>
        <v>0</v>
      </c>
      <c r="H30" s="299"/>
      <c r="I30" s="298">
        <f t="shared" si="0"/>
        <v>0</v>
      </c>
    </row>
    <row r="31" spans="1:9" ht="11.25">
      <c r="A31" s="328"/>
      <c r="B31" s="325" t="s">
        <v>710</v>
      </c>
      <c r="C31" s="326" t="s">
        <v>705</v>
      </c>
      <c r="D31" s="301" t="s">
        <v>500</v>
      </c>
      <c r="E31" s="302">
        <v>1</v>
      </c>
      <c r="F31" s="303"/>
      <c r="G31" s="304">
        <f>E31*F31</f>
        <v>0</v>
      </c>
      <c r="H31" s="299"/>
      <c r="I31" s="298">
        <f t="shared" si="0"/>
        <v>0</v>
      </c>
    </row>
    <row r="32" spans="1:9" ht="11.25">
      <c r="A32" s="328"/>
      <c r="B32" s="325" t="s">
        <v>711</v>
      </c>
      <c r="C32" s="326" t="s">
        <v>504</v>
      </c>
      <c r="D32" s="301" t="s">
        <v>764</v>
      </c>
      <c r="E32" s="302">
        <v>4.5</v>
      </c>
      <c r="F32" s="303">
        <v>145908</v>
      </c>
      <c r="G32" s="304">
        <f>E32*F32</f>
        <v>656586</v>
      </c>
      <c r="H32" s="299"/>
      <c r="I32" s="298">
        <f t="shared" si="0"/>
        <v>656586</v>
      </c>
    </row>
    <row r="33" spans="1:9" ht="11.25">
      <c r="A33" s="299"/>
      <c r="B33" s="299"/>
      <c r="C33" s="300" t="s">
        <v>506</v>
      </c>
      <c r="D33" s="301"/>
      <c r="E33" s="302"/>
      <c r="F33" s="303"/>
      <c r="G33" s="304"/>
      <c r="H33" s="299"/>
      <c r="I33" s="305">
        <f>SUM(I28:I32)</f>
        <v>6456586</v>
      </c>
    </row>
    <row r="34" spans="1:9" ht="11.25">
      <c r="A34" s="159"/>
      <c r="B34" s="159"/>
      <c r="C34" s="308"/>
      <c r="D34" s="142"/>
      <c r="E34" s="329"/>
      <c r="F34" s="220"/>
      <c r="G34" s="221"/>
      <c r="H34" s="222"/>
      <c r="I34" s="298"/>
    </row>
    <row r="35" spans="1:9" ht="11.25">
      <c r="A35" s="159"/>
      <c r="B35" s="312" t="s">
        <v>423</v>
      </c>
      <c r="C35" s="330" t="s">
        <v>712</v>
      </c>
      <c r="D35" s="142"/>
      <c r="E35" s="329"/>
      <c r="F35" s="220"/>
      <c r="G35" s="221"/>
      <c r="H35" s="222"/>
      <c r="I35" s="298"/>
    </row>
    <row r="36" spans="1:9" ht="11.25">
      <c r="A36" s="159"/>
      <c r="B36" s="312" t="s">
        <v>425</v>
      </c>
      <c r="C36" s="331" t="s">
        <v>713</v>
      </c>
      <c r="D36" s="142" t="s">
        <v>536</v>
      </c>
      <c r="E36" s="309">
        <v>1</v>
      </c>
      <c r="F36" s="162">
        <v>10000000</v>
      </c>
      <c r="G36" s="60">
        <f>E36*F36</f>
        <v>10000000</v>
      </c>
      <c r="H36" s="159"/>
      <c r="I36" s="298">
        <f t="shared" si="0"/>
        <v>10000000</v>
      </c>
    </row>
    <row r="37" spans="1:9" ht="11.25">
      <c r="A37" s="159"/>
      <c r="B37" s="312" t="s">
        <v>436</v>
      </c>
      <c r="C37" s="56" t="s">
        <v>714</v>
      </c>
      <c r="D37" s="142" t="s">
        <v>763</v>
      </c>
      <c r="E37" s="309">
        <v>40</v>
      </c>
      <c r="F37" s="162">
        <v>45000</v>
      </c>
      <c r="G37" s="60">
        <f>E37*F37</f>
        <v>1800000</v>
      </c>
      <c r="H37" s="159"/>
      <c r="I37" s="298">
        <f t="shared" si="0"/>
        <v>1800000</v>
      </c>
    </row>
    <row r="38" spans="1:9" ht="11.25">
      <c r="A38" s="159"/>
      <c r="B38" s="312"/>
      <c r="C38" s="308" t="s">
        <v>506</v>
      </c>
      <c r="D38" s="142"/>
      <c r="E38" s="309"/>
      <c r="F38" s="332"/>
      <c r="G38" s="60"/>
      <c r="H38" s="159"/>
      <c r="I38" s="305">
        <f>SUM(I36:I37)</f>
        <v>11800000</v>
      </c>
    </row>
    <row r="39" spans="1:9" ht="11.25">
      <c r="A39" s="159"/>
      <c r="B39" s="312"/>
      <c r="C39" s="308"/>
      <c r="D39" s="142"/>
      <c r="E39" s="329"/>
      <c r="F39" s="333"/>
      <c r="G39" s="221"/>
      <c r="H39" s="222"/>
      <c r="I39" s="298"/>
    </row>
    <row r="40" spans="1:9" ht="11.25">
      <c r="A40" s="299"/>
      <c r="B40" s="325" t="s">
        <v>715</v>
      </c>
      <c r="C40" s="334" t="s">
        <v>716</v>
      </c>
      <c r="D40" s="301"/>
      <c r="E40" s="335"/>
      <c r="F40" s="336"/>
      <c r="G40" s="337"/>
      <c r="H40" s="338"/>
      <c r="I40" s="298"/>
    </row>
    <row r="41" spans="1:9" ht="11.25">
      <c r="A41" s="299"/>
      <c r="B41" s="325" t="s">
        <v>717</v>
      </c>
      <c r="C41" s="339" t="s">
        <v>718</v>
      </c>
      <c r="D41" s="301" t="s">
        <v>536</v>
      </c>
      <c r="E41" s="302">
        <v>1</v>
      </c>
      <c r="F41" s="303">
        <v>500000</v>
      </c>
      <c r="G41" s="304">
        <f>E41*F41</f>
        <v>500000</v>
      </c>
      <c r="H41" s="338"/>
      <c r="I41" s="298">
        <f t="shared" si="0"/>
        <v>500000</v>
      </c>
    </row>
    <row r="42" spans="1:9" ht="11.25">
      <c r="A42" s="299"/>
      <c r="B42" s="325"/>
      <c r="C42" s="300" t="s">
        <v>506</v>
      </c>
      <c r="D42" s="301"/>
      <c r="E42" s="302"/>
      <c r="F42" s="303"/>
      <c r="G42" s="304"/>
      <c r="H42" s="299"/>
      <c r="I42" s="305">
        <f>SUM(I41)</f>
        <v>500000</v>
      </c>
    </row>
    <row r="43" spans="1:9" ht="11.25">
      <c r="A43" s="159"/>
      <c r="B43" s="312"/>
      <c r="C43" s="308"/>
      <c r="D43" s="142"/>
      <c r="E43" s="329"/>
      <c r="F43" s="220"/>
      <c r="G43" s="221"/>
      <c r="H43" s="222"/>
      <c r="I43" s="298"/>
    </row>
    <row r="44" spans="1:9" ht="31.5">
      <c r="A44" s="159"/>
      <c r="B44" s="340">
        <v>2</v>
      </c>
      <c r="C44" s="330" t="s">
        <v>719</v>
      </c>
      <c r="D44" s="142"/>
      <c r="E44" s="329"/>
      <c r="F44" s="220"/>
      <c r="G44" s="221"/>
      <c r="H44" s="222"/>
      <c r="I44" s="298"/>
    </row>
    <row r="45" spans="1:9" ht="21">
      <c r="A45" s="159"/>
      <c r="B45" s="341" t="s">
        <v>650</v>
      </c>
      <c r="C45" s="342" t="s">
        <v>720</v>
      </c>
      <c r="D45" s="343"/>
      <c r="E45" s="344"/>
      <c r="F45" s="345"/>
      <c r="G45" s="346"/>
      <c r="H45" s="347"/>
      <c r="I45" s="298"/>
    </row>
    <row r="46" spans="1:9" ht="22.5">
      <c r="A46" s="159"/>
      <c r="B46" s="348" t="s">
        <v>721</v>
      </c>
      <c r="C46" s="160" t="s">
        <v>722</v>
      </c>
      <c r="D46" s="142" t="s">
        <v>763</v>
      </c>
      <c r="E46" s="309">
        <v>40</v>
      </c>
      <c r="F46" s="162">
        <v>70000</v>
      </c>
      <c r="G46" s="60">
        <f>F46*E46</f>
        <v>2800000</v>
      </c>
      <c r="H46" s="159"/>
      <c r="I46" s="298">
        <f t="shared" si="0"/>
        <v>2800000</v>
      </c>
    </row>
    <row r="47" spans="1:9" ht="22.5">
      <c r="A47" s="159"/>
      <c r="B47" s="349" t="s">
        <v>723</v>
      </c>
      <c r="C47" s="350" t="s">
        <v>724</v>
      </c>
      <c r="D47" s="351" t="s">
        <v>536</v>
      </c>
      <c r="E47" s="352">
        <v>1</v>
      </c>
      <c r="F47" s="353">
        <v>100000</v>
      </c>
      <c r="G47" s="80">
        <f aca="true" t="shared" si="1" ref="G47:G54">E47*F47</f>
        <v>100000</v>
      </c>
      <c r="H47" s="354"/>
      <c r="I47" s="298">
        <f t="shared" si="0"/>
        <v>100000</v>
      </c>
    </row>
    <row r="48" spans="1:9" ht="15.75" customHeight="1">
      <c r="A48" s="159"/>
      <c r="B48" s="311" t="s">
        <v>725</v>
      </c>
      <c r="C48" s="160" t="s">
        <v>318</v>
      </c>
      <c r="D48" s="142" t="s">
        <v>500</v>
      </c>
      <c r="E48" s="309">
        <v>1</v>
      </c>
      <c r="F48" s="162"/>
      <c r="G48" s="60">
        <f t="shared" si="1"/>
        <v>0</v>
      </c>
      <c r="H48" s="159"/>
      <c r="I48" s="298">
        <f t="shared" si="0"/>
        <v>0</v>
      </c>
    </row>
    <row r="49" spans="1:9" ht="11.25">
      <c r="A49" s="159"/>
      <c r="B49" s="355" t="s">
        <v>726</v>
      </c>
      <c r="C49" s="160" t="s">
        <v>705</v>
      </c>
      <c r="D49" s="142" t="s">
        <v>536</v>
      </c>
      <c r="E49" s="309">
        <v>1</v>
      </c>
      <c r="F49" s="162"/>
      <c r="G49" s="60">
        <f t="shared" si="1"/>
        <v>0</v>
      </c>
      <c r="H49" s="159"/>
      <c r="I49" s="298">
        <f t="shared" si="0"/>
        <v>0</v>
      </c>
    </row>
    <row r="50" spans="1:9" ht="11.25">
      <c r="A50" s="159"/>
      <c r="B50" s="311" t="s">
        <v>727</v>
      </c>
      <c r="C50" s="356" t="s">
        <v>504</v>
      </c>
      <c r="D50" s="314" t="s">
        <v>764</v>
      </c>
      <c r="E50" s="315">
        <v>4.5</v>
      </c>
      <c r="F50" s="162">
        <v>145908</v>
      </c>
      <c r="G50" s="60">
        <f t="shared" si="1"/>
        <v>656586</v>
      </c>
      <c r="H50" s="159"/>
      <c r="I50" s="298">
        <f t="shared" si="0"/>
        <v>656586</v>
      </c>
    </row>
    <row r="51" spans="1:9" ht="22.5">
      <c r="A51" s="159"/>
      <c r="B51" s="357" t="s">
        <v>728</v>
      </c>
      <c r="C51" s="356" t="s">
        <v>729</v>
      </c>
      <c r="D51" s="314" t="s">
        <v>763</v>
      </c>
      <c r="E51" s="315">
        <v>40</v>
      </c>
      <c r="F51" s="358">
        <v>70000</v>
      </c>
      <c r="G51" s="80">
        <f t="shared" si="1"/>
        <v>2800000</v>
      </c>
      <c r="H51" s="359"/>
      <c r="I51" s="298">
        <f t="shared" si="0"/>
        <v>2800000</v>
      </c>
    </row>
    <row r="52" spans="1:9" ht="11.25">
      <c r="A52" s="360"/>
      <c r="B52" s="357" t="s">
        <v>730</v>
      </c>
      <c r="C52" s="160" t="s">
        <v>318</v>
      </c>
      <c r="D52" s="142" t="s">
        <v>500</v>
      </c>
      <c r="E52" s="309">
        <v>1</v>
      </c>
      <c r="F52" s="162"/>
      <c r="G52" s="60">
        <f t="shared" si="1"/>
        <v>0</v>
      </c>
      <c r="H52" s="159"/>
      <c r="I52" s="298">
        <f t="shared" si="0"/>
        <v>0</v>
      </c>
    </row>
    <row r="53" spans="1:9" ht="16.5" customHeight="1">
      <c r="A53" s="159"/>
      <c r="B53" s="357" t="s">
        <v>731</v>
      </c>
      <c r="C53" s="160" t="s">
        <v>705</v>
      </c>
      <c r="D53" s="142" t="s">
        <v>536</v>
      </c>
      <c r="E53" s="309">
        <v>1</v>
      </c>
      <c r="F53" s="162"/>
      <c r="G53" s="60">
        <f t="shared" si="1"/>
        <v>0</v>
      </c>
      <c r="H53" s="159"/>
      <c r="I53" s="298">
        <f t="shared" si="0"/>
        <v>0</v>
      </c>
    </row>
    <row r="54" spans="1:9" ht="11.25">
      <c r="A54" s="354"/>
      <c r="B54" s="357" t="s">
        <v>732</v>
      </c>
      <c r="C54" s="356" t="s">
        <v>504</v>
      </c>
      <c r="D54" s="314" t="s">
        <v>764</v>
      </c>
      <c r="E54" s="315">
        <v>4.5</v>
      </c>
      <c r="F54" s="162">
        <v>145908</v>
      </c>
      <c r="G54" s="60">
        <f t="shared" si="1"/>
        <v>656586</v>
      </c>
      <c r="H54" s="159"/>
      <c r="I54" s="298">
        <f t="shared" si="0"/>
        <v>656586</v>
      </c>
    </row>
    <row r="55" spans="1:9" ht="22.5" customHeight="1">
      <c r="A55" s="159"/>
      <c r="B55" s="357"/>
      <c r="C55" s="313" t="s">
        <v>506</v>
      </c>
      <c r="D55" s="314"/>
      <c r="E55" s="315"/>
      <c r="F55" s="316"/>
      <c r="G55" s="106"/>
      <c r="H55" s="218"/>
      <c r="I55" s="305">
        <f>SUM(I46:I54)</f>
        <v>7013172</v>
      </c>
    </row>
    <row r="56" spans="1:9" ht="11.25">
      <c r="A56" s="159"/>
      <c r="B56" s="361"/>
      <c r="C56" s="313"/>
      <c r="D56" s="314"/>
      <c r="E56" s="362"/>
      <c r="F56" s="363"/>
      <c r="G56" s="364"/>
      <c r="H56" s="365"/>
      <c r="I56" s="298"/>
    </row>
    <row r="57" spans="1:9" ht="21">
      <c r="A57" s="299"/>
      <c r="B57" s="366" t="s">
        <v>652</v>
      </c>
      <c r="C57" s="334" t="s">
        <v>733</v>
      </c>
      <c r="D57" s="301"/>
      <c r="E57" s="335"/>
      <c r="F57" s="336"/>
      <c r="G57" s="337"/>
      <c r="H57" s="338"/>
      <c r="I57" s="298"/>
    </row>
    <row r="58" spans="1:9" ht="22.5">
      <c r="A58" s="317"/>
      <c r="B58" s="367" t="s">
        <v>734</v>
      </c>
      <c r="C58" s="326" t="s">
        <v>735</v>
      </c>
      <c r="D58" s="301" t="s">
        <v>763</v>
      </c>
      <c r="E58" s="302">
        <v>40</v>
      </c>
      <c r="F58" s="303">
        <v>70000</v>
      </c>
      <c r="G58" s="304">
        <v>1620000</v>
      </c>
      <c r="H58" s="299"/>
      <c r="I58" s="298">
        <f t="shared" si="0"/>
        <v>1620000</v>
      </c>
    </row>
    <row r="59" spans="1:9" ht="22.5">
      <c r="A59" s="317"/>
      <c r="B59" s="325" t="s">
        <v>736</v>
      </c>
      <c r="C59" s="326" t="s">
        <v>737</v>
      </c>
      <c r="D59" s="301" t="s">
        <v>763</v>
      </c>
      <c r="E59" s="302">
        <v>40</v>
      </c>
      <c r="F59" s="303">
        <v>70000</v>
      </c>
      <c r="G59" s="304">
        <v>1620000</v>
      </c>
      <c r="H59" s="299"/>
      <c r="I59" s="298">
        <f t="shared" si="0"/>
        <v>1620000</v>
      </c>
    </row>
    <row r="60" spans="1:9" ht="22.5">
      <c r="A60" s="317"/>
      <c r="B60" s="325" t="s">
        <v>738</v>
      </c>
      <c r="C60" s="368" t="s">
        <v>724</v>
      </c>
      <c r="D60" s="369" t="s">
        <v>536</v>
      </c>
      <c r="E60" s="370">
        <v>1</v>
      </c>
      <c r="F60" s="371">
        <v>200000</v>
      </c>
      <c r="G60" s="372">
        <f>E60*F60</f>
        <v>200000</v>
      </c>
      <c r="H60" s="328"/>
      <c r="I60" s="298">
        <f t="shared" si="0"/>
        <v>200000</v>
      </c>
    </row>
    <row r="61" spans="1:9" ht="11.25">
      <c r="A61" s="299"/>
      <c r="B61" s="325"/>
      <c r="C61" s="300" t="s">
        <v>506</v>
      </c>
      <c r="D61" s="301"/>
      <c r="E61" s="302"/>
      <c r="F61" s="303"/>
      <c r="G61" s="304"/>
      <c r="H61" s="299"/>
      <c r="I61" s="305">
        <f>SUM(I58:I60)</f>
        <v>3440000</v>
      </c>
    </row>
    <row r="62" spans="1:9" ht="11.25">
      <c r="A62" s="359"/>
      <c r="B62" s="373"/>
      <c r="C62" s="374"/>
      <c r="D62" s="343"/>
      <c r="E62" s="344"/>
      <c r="F62" s="345"/>
      <c r="G62" s="346"/>
      <c r="H62" s="347"/>
      <c r="I62" s="298"/>
    </row>
    <row r="63" spans="1:9" ht="36" customHeight="1">
      <c r="A63" s="218"/>
      <c r="B63" s="340" t="s">
        <v>739</v>
      </c>
      <c r="C63" s="330" t="s">
        <v>740</v>
      </c>
      <c r="D63" s="142"/>
      <c r="E63" s="329"/>
      <c r="F63" s="220"/>
      <c r="G63" s="221"/>
      <c r="H63" s="222"/>
      <c r="I63" s="298"/>
    </row>
    <row r="64" spans="1:9" ht="22.5">
      <c r="A64" s="218"/>
      <c r="B64" s="348" t="s">
        <v>741</v>
      </c>
      <c r="C64" s="160" t="s">
        <v>742</v>
      </c>
      <c r="D64" s="142" t="s">
        <v>763</v>
      </c>
      <c r="E64" s="309">
        <v>80</v>
      </c>
      <c r="F64" s="162">
        <v>10000</v>
      </c>
      <c r="G64" s="60">
        <f>F64*E64</f>
        <v>800000</v>
      </c>
      <c r="H64" s="159"/>
      <c r="I64" s="298">
        <f t="shared" si="0"/>
        <v>800000</v>
      </c>
    </row>
    <row r="65" spans="1:9" ht="16.5" customHeight="1">
      <c r="A65" s="375"/>
      <c r="B65" s="355" t="s">
        <v>743</v>
      </c>
      <c r="C65" s="160" t="s">
        <v>744</v>
      </c>
      <c r="D65" s="142" t="s">
        <v>536</v>
      </c>
      <c r="E65" s="309">
        <v>1</v>
      </c>
      <c r="F65" s="162"/>
      <c r="G65" s="60">
        <f>E65*F65</f>
        <v>0</v>
      </c>
      <c r="H65" s="159"/>
      <c r="I65" s="298">
        <f t="shared" si="0"/>
        <v>0</v>
      </c>
    </row>
    <row r="66" spans="1:9" ht="11.25">
      <c r="A66" s="360"/>
      <c r="B66" s="357"/>
      <c r="C66" s="313" t="s">
        <v>506</v>
      </c>
      <c r="D66" s="314"/>
      <c r="E66" s="315"/>
      <c r="F66" s="363"/>
      <c r="G66" s="106"/>
      <c r="H66" s="365"/>
      <c r="I66" s="305">
        <f>SUM(I64:I65)</f>
        <v>800000</v>
      </c>
    </row>
    <row r="67" spans="1:13" ht="13.5" customHeight="1">
      <c r="A67" s="159"/>
      <c r="B67" s="312"/>
      <c r="C67" s="308"/>
      <c r="D67" s="142"/>
      <c r="E67" s="329"/>
      <c r="F67" s="220"/>
      <c r="G67" s="221"/>
      <c r="H67" s="222"/>
      <c r="I67" s="298"/>
      <c r="J67" s="131" t="s">
        <v>658</v>
      </c>
      <c r="K67" s="131" t="s">
        <v>189</v>
      </c>
      <c r="L67" s="131" t="s">
        <v>190</v>
      </c>
      <c r="M67" s="131" t="str">
        <f>J67&amp;" "&amp;K67</f>
        <v>cierres broches y acabados a joyeros de Quinchía</v>
      </c>
    </row>
    <row r="68" spans="1:9" ht="21">
      <c r="A68" s="299"/>
      <c r="B68" s="325" t="s">
        <v>745</v>
      </c>
      <c r="C68" s="334" t="s">
        <v>746</v>
      </c>
      <c r="D68" s="301"/>
      <c r="E68" s="335"/>
      <c r="F68" s="336"/>
      <c r="G68" s="337"/>
      <c r="H68" s="338"/>
      <c r="I68" s="298"/>
    </row>
    <row r="69" spans="1:9" ht="22.5">
      <c r="A69" s="299"/>
      <c r="B69" s="325" t="s">
        <v>747</v>
      </c>
      <c r="C69" s="339" t="s">
        <v>748</v>
      </c>
      <c r="D69" s="301" t="s">
        <v>536</v>
      </c>
      <c r="E69" s="302">
        <v>1</v>
      </c>
      <c r="F69" s="303">
        <v>11600000</v>
      </c>
      <c r="G69" s="304">
        <f>E69*F69</f>
        <v>11600000</v>
      </c>
      <c r="H69" s="299"/>
      <c r="I69" s="298">
        <f t="shared" si="0"/>
        <v>11600000</v>
      </c>
    </row>
    <row r="70" spans="1:9" ht="11.25">
      <c r="A70" s="299"/>
      <c r="B70" s="325" t="s">
        <v>749</v>
      </c>
      <c r="C70" s="376" t="s">
        <v>714</v>
      </c>
      <c r="D70" s="301" t="s">
        <v>763</v>
      </c>
      <c r="E70" s="302">
        <v>40</v>
      </c>
      <c r="F70" s="303">
        <v>35000</v>
      </c>
      <c r="G70" s="304">
        <f>E70*F70</f>
        <v>1400000</v>
      </c>
      <c r="H70" s="299"/>
      <c r="I70" s="298">
        <f t="shared" si="0"/>
        <v>1400000</v>
      </c>
    </row>
    <row r="71" spans="1:9" ht="11.25">
      <c r="A71" s="299"/>
      <c r="B71" s="377"/>
      <c r="C71" s="378" t="s">
        <v>506</v>
      </c>
      <c r="D71" s="301"/>
      <c r="E71" s="335"/>
      <c r="F71" s="336"/>
      <c r="G71" s="337"/>
      <c r="H71" s="338"/>
      <c r="I71" s="305">
        <f>SUM(I69:I70)</f>
        <v>13000000</v>
      </c>
    </row>
    <row r="72" spans="1:9" ht="11.25">
      <c r="A72" s="159"/>
      <c r="B72" s="312"/>
      <c r="C72" s="308"/>
      <c r="D72" s="142"/>
      <c r="E72" s="329"/>
      <c r="F72" s="220"/>
      <c r="G72" s="221"/>
      <c r="H72" s="222"/>
      <c r="I72" s="298"/>
    </row>
    <row r="73" spans="1:9" ht="21">
      <c r="A73" s="159"/>
      <c r="B73" s="340" t="s">
        <v>750</v>
      </c>
      <c r="C73" s="330" t="s">
        <v>751</v>
      </c>
      <c r="D73" s="142"/>
      <c r="E73" s="379"/>
      <c r="F73" s="380"/>
      <c r="G73" s="381"/>
      <c r="H73" s="382"/>
      <c r="I73" s="298"/>
    </row>
    <row r="74" spans="1:9" ht="22.5">
      <c r="A74" s="159"/>
      <c r="B74" s="312" t="s">
        <v>752</v>
      </c>
      <c r="C74" s="383" t="s">
        <v>38</v>
      </c>
      <c r="D74" s="142" t="s">
        <v>763</v>
      </c>
      <c r="E74" s="309">
        <v>36</v>
      </c>
      <c r="F74" s="162">
        <v>70000</v>
      </c>
      <c r="G74" s="60">
        <f>F74*E74</f>
        <v>2520000</v>
      </c>
      <c r="H74" s="159"/>
      <c r="I74" s="298">
        <f t="shared" si="0"/>
        <v>2520000</v>
      </c>
    </row>
    <row r="75" spans="1:9" ht="13.5" customHeight="1">
      <c r="A75" s="159"/>
      <c r="B75" s="312" t="s">
        <v>39</v>
      </c>
      <c r="C75" s="160" t="s">
        <v>318</v>
      </c>
      <c r="D75" s="142" t="s">
        <v>500</v>
      </c>
      <c r="E75" s="309">
        <v>1</v>
      </c>
      <c r="F75" s="162"/>
      <c r="G75" s="80">
        <f>E75*F75</f>
        <v>0</v>
      </c>
      <c r="H75" s="354"/>
      <c r="I75" s="298">
        <f t="shared" si="0"/>
        <v>0</v>
      </c>
    </row>
    <row r="76" spans="1:9" ht="13.5" customHeight="1">
      <c r="A76" s="159"/>
      <c r="B76" s="312" t="s">
        <v>40</v>
      </c>
      <c r="C76" s="160" t="s">
        <v>705</v>
      </c>
      <c r="D76" s="142" t="s">
        <v>536</v>
      </c>
      <c r="E76" s="309">
        <v>1</v>
      </c>
      <c r="F76" s="162"/>
      <c r="G76" s="60">
        <f>E76*F76</f>
        <v>0</v>
      </c>
      <c r="H76" s="159"/>
      <c r="I76" s="298">
        <f t="shared" si="0"/>
        <v>0</v>
      </c>
    </row>
    <row r="77" spans="1:9" ht="13.5" customHeight="1">
      <c r="A77" s="159"/>
      <c r="B77" s="312" t="s">
        <v>40</v>
      </c>
      <c r="C77" s="160" t="s">
        <v>504</v>
      </c>
      <c r="D77" s="142" t="s">
        <v>764</v>
      </c>
      <c r="E77" s="309">
        <v>3</v>
      </c>
      <c r="F77" s="162">
        <v>145908</v>
      </c>
      <c r="G77" s="60">
        <f>E77*F77</f>
        <v>437724</v>
      </c>
      <c r="H77" s="159"/>
      <c r="I77" s="298">
        <f t="shared" si="0"/>
        <v>437724</v>
      </c>
    </row>
    <row r="78" spans="1:9" ht="15.75" customHeight="1">
      <c r="A78" s="159"/>
      <c r="B78" s="312"/>
      <c r="C78" s="308" t="s">
        <v>506</v>
      </c>
      <c r="D78" s="142"/>
      <c r="E78" s="309"/>
      <c r="F78" s="162"/>
      <c r="G78" s="60"/>
      <c r="H78" s="159"/>
      <c r="I78" s="305">
        <f>SUM(I74:I77)</f>
        <v>2957724</v>
      </c>
    </row>
    <row r="79" spans="1:9" ht="13.5" customHeight="1">
      <c r="A79" s="299"/>
      <c r="B79" s="325"/>
      <c r="C79" s="300" t="s">
        <v>41</v>
      </c>
      <c r="D79" s="301"/>
      <c r="E79" s="384"/>
      <c r="F79" s="385"/>
      <c r="G79" s="386"/>
      <c r="H79" s="387"/>
      <c r="I79" s="305">
        <f>SUM(I78,I71,I66,I61,I55,I42,I38,I33,I25,I17)</f>
        <v>50912252</v>
      </c>
    </row>
    <row r="80" spans="1:9" ht="23.25" customHeight="1">
      <c r="A80" s="299"/>
      <c r="B80" s="299" t="s">
        <v>179</v>
      </c>
      <c r="C80" s="326" t="s">
        <v>42</v>
      </c>
      <c r="D80" s="301" t="s">
        <v>663</v>
      </c>
      <c r="E80" s="302">
        <v>1</v>
      </c>
      <c r="F80" s="303">
        <v>5345786</v>
      </c>
      <c r="G80" s="60">
        <f>E80*F80</f>
        <v>5345786</v>
      </c>
      <c r="H80" s="299"/>
      <c r="I80" s="298">
        <f t="shared" si="0"/>
        <v>5345786</v>
      </c>
    </row>
    <row r="81" spans="1:9" ht="14.25" customHeight="1">
      <c r="A81" s="299"/>
      <c r="B81" s="299"/>
      <c r="C81" s="388"/>
      <c r="D81" s="388"/>
      <c r="E81" s="389"/>
      <c r="F81" s="262" t="s">
        <v>664</v>
      </c>
      <c r="G81" s="390"/>
      <c r="H81" s="262"/>
      <c r="I81" s="305">
        <f>SUM(I79:I80)</f>
        <v>56258038</v>
      </c>
    </row>
    <row r="82" spans="1:9" ht="11.25">
      <c r="A82" s="159"/>
      <c r="G82" s="133"/>
      <c r="H82" s="133"/>
      <c r="I82" s="391"/>
    </row>
    <row r="83" spans="1:13" ht="11.25">
      <c r="A83" s="230" t="s">
        <v>600</v>
      </c>
      <c r="B83" s="250"/>
      <c r="C83" s="251"/>
      <c r="D83" s="251"/>
      <c r="E83" s="392">
        <f>E74+E64+E59+E58+E46+E51+E37+E28+E20+E16+E70</f>
        <v>488</v>
      </c>
      <c r="J83" s="131" t="s">
        <v>658</v>
      </c>
      <c r="K83" s="131" t="s">
        <v>189</v>
      </c>
      <c r="L83" s="131" t="s">
        <v>190</v>
      </c>
      <c r="M83" s="131" t="str">
        <f>J83&amp;" "&amp;K83</f>
        <v>cierres broches y acabados a joyeros de Quinchía</v>
      </c>
    </row>
    <row r="84" spans="1:3" ht="11.25">
      <c r="A84" s="233"/>
      <c r="B84" s="250"/>
      <c r="C84" s="254" t="s">
        <v>457</v>
      </c>
    </row>
    <row r="86" ht="24.75" customHeight="1"/>
  </sheetData>
  <sheetProtection/>
  <mergeCells count="12">
    <mergeCell ref="D4:I5"/>
    <mergeCell ref="D6:I7"/>
    <mergeCell ref="D8:I9"/>
    <mergeCell ref="E11:E13"/>
    <mergeCell ref="F11:F13"/>
    <mergeCell ref="G11:G13"/>
    <mergeCell ref="A11:A13"/>
    <mergeCell ref="B11:B13"/>
    <mergeCell ref="C11:C13"/>
    <mergeCell ref="D11:D13"/>
    <mergeCell ref="H11:H13"/>
    <mergeCell ref="I12:I13"/>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4.421875" style="260" customWidth="1"/>
    <col min="2" max="2" width="40.57421875" style="260" customWidth="1"/>
    <col min="3" max="3" width="8.57421875" style="260" bestFit="1" customWidth="1"/>
    <col min="4" max="4" width="12.140625" style="260" customWidth="1"/>
    <col min="5" max="6" width="11.00390625" style="260" customWidth="1"/>
    <col min="7" max="7" width="19.421875" style="260" customWidth="1"/>
    <col min="8" max="16" width="11.00390625" style="260" customWidth="1"/>
    <col min="17" max="17" width="11.7109375" style="260" customWidth="1"/>
    <col min="18" max="21" width="11.00390625" style="260" customWidth="1"/>
    <col min="22" max="22" width="11.7109375" style="260" customWidth="1"/>
    <col min="23" max="16384" width="11.00390625" style="260" customWidth="1"/>
  </cols>
  <sheetData>
    <row r="1" ht="11.25">
      <c r="B1" s="261" t="s">
        <v>666</v>
      </c>
    </row>
    <row r="3" spans="1:2" ht="11.25">
      <c r="A3" s="261" t="s">
        <v>667</v>
      </c>
      <c r="B3" s="261" t="s">
        <v>668</v>
      </c>
    </row>
    <row r="4" spans="1:4" ht="11.25">
      <c r="A4" s="262" t="s">
        <v>63</v>
      </c>
      <c r="B4" s="263" t="s">
        <v>669</v>
      </c>
      <c r="C4" s="263" t="s">
        <v>543</v>
      </c>
      <c r="D4" s="263" t="s">
        <v>670</v>
      </c>
    </row>
    <row r="5" spans="1:4" ht="11.25">
      <c r="A5" s="159"/>
      <c r="B5" s="264" t="s">
        <v>671</v>
      </c>
      <c r="C5" s="265" t="s">
        <v>672</v>
      </c>
      <c r="D5" s="266">
        <v>2500000</v>
      </c>
    </row>
    <row r="6" spans="1:4" ht="11.25">
      <c r="A6" s="265"/>
      <c r="B6" s="264" t="s">
        <v>673</v>
      </c>
      <c r="C6" s="265" t="s">
        <v>290</v>
      </c>
      <c r="D6" s="266">
        <v>30000</v>
      </c>
    </row>
    <row r="7" spans="1:4" ht="22.5">
      <c r="A7" s="159"/>
      <c r="B7" s="264" t="s">
        <v>674</v>
      </c>
      <c r="C7" s="265" t="s">
        <v>290</v>
      </c>
      <c r="D7" s="266">
        <v>30000</v>
      </c>
    </row>
    <row r="8" spans="1:4" ht="22.5">
      <c r="A8" s="159"/>
      <c r="B8" s="264" t="s">
        <v>675</v>
      </c>
      <c r="C8" s="265" t="s">
        <v>676</v>
      </c>
      <c r="D8" s="267">
        <f>D9/2</f>
        <v>0.08</v>
      </c>
    </row>
    <row r="9" spans="1:4" ht="11.25">
      <c r="A9" s="265"/>
      <c r="B9" s="264" t="s">
        <v>677</v>
      </c>
      <c r="C9" s="265" t="s">
        <v>676</v>
      </c>
      <c r="D9" s="268">
        <v>0.16</v>
      </c>
    </row>
    <row r="10" spans="1:4" ht="11.25">
      <c r="A10" s="159"/>
      <c r="B10" s="264" t="s">
        <v>678</v>
      </c>
      <c r="C10" s="265" t="s">
        <v>676</v>
      </c>
      <c r="D10" s="269">
        <f>4/1000</f>
        <v>0.004</v>
      </c>
    </row>
    <row r="11" spans="1:4" ht="11.25">
      <c r="A11" s="265"/>
      <c r="B11" s="270" t="s">
        <v>679</v>
      </c>
      <c r="C11" s="271" t="s">
        <v>676</v>
      </c>
      <c r="D11" s="272">
        <v>0.0025</v>
      </c>
    </row>
    <row r="12" spans="1:4" ht="11.25">
      <c r="A12" s="159"/>
      <c r="B12" s="270" t="s">
        <v>680</v>
      </c>
      <c r="C12" s="271" t="s">
        <v>676</v>
      </c>
      <c r="D12" s="273">
        <v>0.015</v>
      </c>
    </row>
    <row r="13" spans="1:4" ht="11.25">
      <c r="A13" s="265"/>
      <c r="B13" s="33" t="s">
        <v>681</v>
      </c>
      <c r="C13" s="33" t="s">
        <v>682</v>
      </c>
      <c r="D13" s="274">
        <v>20000</v>
      </c>
    </row>
    <row r="14" spans="1:4" ht="11.25">
      <c r="A14" s="159"/>
      <c r="B14" s="33" t="s">
        <v>683</v>
      </c>
      <c r="C14" s="33" t="s">
        <v>505</v>
      </c>
      <c r="D14" s="274">
        <v>60000</v>
      </c>
    </row>
    <row r="15" spans="1:4" ht="11.25">
      <c r="A15" s="265"/>
      <c r="B15" s="33" t="s">
        <v>684</v>
      </c>
      <c r="C15" s="33" t="s">
        <v>505</v>
      </c>
      <c r="D15" s="274">
        <v>60000</v>
      </c>
    </row>
    <row r="16" spans="1:4" ht="11.25">
      <c r="A16" s="159"/>
      <c r="B16" s="33" t="s">
        <v>685</v>
      </c>
      <c r="C16" s="33" t="s">
        <v>682</v>
      </c>
      <c r="D16" s="274">
        <v>20000</v>
      </c>
    </row>
    <row r="17" spans="1:4" ht="11.25">
      <c r="A17" s="265"/>
      <c r="B17" s="33" t="s">
        <v>686</v>
      </c>
      <c r="C17" s="33" t="s">
        <v>687</v>
      </c>
      <c r="D17" s="274">
        <f>195000*10</f>
        <v>1950000</v>
      </c>
    </row>
    <row r="18" spans="1:4" ht="11.25">
      <c r="A18" s="159"/>
      <c r="B18" s="33" t="s">
        <v>688</v>
      </c>
      <c r="C18" s="33" t="s">
        <v>687</v>
      </c>
      <c r="D18" s="274">
        <v>6000000</v>
      </c>
    </row>
    <row r="19" spans="1:4" ht="11.25">
      <c r="A19" s="265"/>
      <c r="B19" s="33" t="s">
        <v>689</v>
      </c>
      <c r="C19" s="33" t="s">
        <v>663</v>
      </c>
      <c r="D19" s="275">
        <v>356000</v>
      </c>
    </row>
    <row r="20" spans="1:4" ht="11.25">
      <c r="A20" s="33"/>
      <c r="B20" s="33" t="s">
        <v>690</v>
      </c>
      <c r="C20" s="33" t="s">
        <v>676</v>
      </c>
      <c r="D20" s="276">
        <v>0.1</v>
      </c>
    </row>
    <row r="22" spans="1:4" ht="11.25">
      <c r="A22" s="261">
        <v>1</v>
      </c>
      <c r="B22" s="261" t="s">
        <v>691</v>
      </c>
      <c r="C22" s="277"/>
      <c r="D22" s="278"/>
    </row>
    <row r="23" spans="1:4" ht="11.25">
      <c r="A23" s="263" t="s">
        <v>692</v>
      </c>
      <c r="B23" s="263" t="s">
        <v>693</v>
      </c>
      <c r="C23" s="263" t="s">
        <v>694</v>
      </c>
      <c r="D23" s="263" t="s">
        <v>695</v>
      </c>
    </row>
    <row r="24" spans="1:4" ht="11.25">
      <c r="A24" s="33">
        <v>10</v>
      </c>
      <c r="B24" s="33" t="s">
        <v>696</v>
      </c>
      <c r="C24" s="279">
        <v>13000</v>
      </c>
      <c r="D24" s="279">
        <f>C24*A24</f>
        <v>130000</v>
      </c>
    </row>
    <row r="25" spans="1:4" ht="11.25">
      <c r="A25" s="33"/>
      <c r="B25" s="33"/>
      <c r="C25" s="279"/>
      <c r="D25" s="279"/>
    </row>
    <row r="26" spans="3:4" ht="11.25">
      <c r="C26" s="277"/>
      <c r="D26" s="280">
        <f>SUM(D24:D25)</f>
        <v>130000</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L175"/>
  <sheetViews>
    <sheetView zoomScalePageLayoutView="0" workbookViewId="0" topLeftCell="B1">
      <selection activeCell="C51" sqref="C51"/>
    </sheetView>
  </sheetViews>
  <sheetFormatPr defaultColWidth="10.140625" defaultRowHeight="15"/>
  <cols>
    <col min="1" max="1" width="3.00390625" style="223" hidden="1" customWidth="1"/>
    <col min="2" max="2" width="6.421875" style="223" customWidth="1"/>
    <col min="3" max="3" width="30.00390625" style="131" customWidth="1"/>
    <col min="4" max="4" width="7.421875" style="131" customWidth="1"/>
    <col min="5" max="5" width="6.140625" style="132" customWidth="1"/>
    <col min="6" max="6" width="11.421875" style="131" customWidth="1"/>
    <col min="7" max="7" width="13.421875" style="131" customWidth="1"/>
    <col min="8" max="8" width="5.00390625" style="131" customWidth="1"/>
    <col min="9" max="9" width="12.7109375" style="131" customWidth="1"/>
    <col min="10" max="10" width="10.7109375" style="131" customWidth="1"/>
    <col min="11" max="12" width="11.00390625" style="131" customWidth="1"/>
    <col min="13" max="16384" width="10.140625" style="131" customWidth="1"/>
  </cols>
  <sheetData>
    <row r="1" spans="1:11" ht="15.75">
      <c r="A1" s="131"/>
      <c r="B1" s="25" t="s">
        <v>233</v>
      </c>
      <c r="F1" s="133"/>
      <c r="I1" s="134" t="s">
        <v>234</v>
      </c>
      <c r="J1" s="135"/>
      <c r="K1" s="136"/>
    </row>
    <row r="2" spans="1:12" ht="11.25">
      <c r="A2" s="131"/>
      <c r="B2" s="137"/>
      <c r="F2" s="133"/>
      <c r="I2" s="629"/>
      <c r="J2" s="630"/>
      <c r="K2" s="631"/>
      <c r="L2" s="138"/>
    </row>
    <row r="3" spans="1:7" ht="11.25">
      <c r="A3" s="131"/>
      <c r="B3" s="137"/>
      <c r="F3" s="133"/>
      <c r="G3" s="139"/>
    </row>
    <row r="4" spans="1:12" ht="11.25">
      <c r="A4" s="131"/>
      <c r="B4" s="140" t="s">
        <v>235</v>
      </c>
      <c r="C4" s="135"/>
      <c r="D4" s="632" t="s">
        <v>34</v>
      </c>
      <c r="E4" s="633"/>
      <c r="F4" s="633"/>
      <c r="G4" s="633"/>
      <c r="H4" s="633"/>
      <c r="I4" s="634"/>
      <c r="J4" s="635" t="s">
        <v>236</v>
      </c>
      <c r="K4" s="636"/>
      <c r="L4" s="637"/>
    </row>
    <row r="5" spans="1:12" ht="11.25" customHeight="1">
      <c r="A5" s="131"/>
      <c r="B5" s="140" t="s">
        <v>237</v>
      </c>
      <c r="C5" s="135"/>
      <c r="D5" s="638" t="s">
        <v>238</v>
      </c>
      <c r="E5" s="638"/>
      <c r="F5" s="638"/>
      <c r="G5" s="638"/>
      <c r="H5" s="638"/>
      <c r="I5" s="638"/>
      <c r="J5" s="638"/>
      <c r="K5" s="638"/>
      <c r="L5" s="638"/>
    </row>
    <row r="6" spans="1:12" ht="11.25">
      <c r="A6" s="130"/>
      <c r="B6" s="141" t="s">
        <v>239</v>
      </c>
      <c r="C6" s="130"/>
      <c r="D6" s="628" t="s">
        <v>240</v>
      </c>
      <c r="E6" s="628"/>
      <c r="F6" s="628"/>
      <c r="G6" s="628"/>
      <c r="H6" s="628"/>
      <c r="I6" s="628"/>
      <c r="J6" s="628"/>
      <c r="K6" s="628"/>
      <c r="L6" s="628"/>
    </row>
    <row r="7" spans="1:12" ht="11.25">
      <c r="A7" s="130"/>
      <c r="B7" s="130"/>
      <c r="C7" s="141"/>
      <c r="D7" s="130"/>
      <c r="E7" s="143"/>
      <c r="F7" s="144"/>
      <c r="G7" s="145"/>
      <c r="H7" s="146"/>
      <c r="I7" s="130"/>
      <c r="J7" s="130"/>
      <c r="K7" s="130"/>
      <c r="L7" s="130"/>
    </row>
    <row r="8" spans="1:12" ht="11.25">
      <c r="A8" s="639" t="s">
        <v>241</v>
      </c>
      <c r="B8" s="626" t="s">
        <v>242</v>
      </c>
      <c r="C8" s="626" t="s">
        <v>243</v>
      </c>
      <c r="D8" s="626" t="s">
        <v>244</v>
      </c>
      <c r="E8" s="640" t="s">
        <v>245</v>
      </c>
      <c r="F8" s="626" t="s">
        <v>246</v>
      </c>
      <c r="G8" s="626" t="s">
        <v>247</v>
      </c>
      <c r="H8" s="626" t="s">
        <v>248</v>
      </c>
      <c r="I8" s="642" t="s">
        <v>249</v>
      </c>
      <c r="J8" s="642"/>
      <c r="K8" s="642"/>
      <c r="L8" s="626" t="s">
        <v>250</v>
      </c>
    </row>
    <row r="9" spans="1:12" ht="11.25">
      <c r="A9" s="639"/>
      <c r="B9" s="626"/>
      <c r="C9" s="626"/>
      <c r="D9" s="626"/>
      <c r="E9" s="640"/>
      <c r="F9" s="626"/>
      <c r="G9" s="626"/>
      <c r="H9" s="626"/>
      <c r="I9" s="626" t="s">
        <v>251</v>
      </c>
      <c r="J9" s="643" t="s">
        <v>252</v>
      </c>
      <c r="K9" s="643"/>
      <c r="L9" s="626"/>
    </row>
    <row r="10" spans="1:12" ht="11.25">
      <c r="A10" s="639"/>
      <c r="B10" s="626"/>
      <c r="C10" s="626"/>
      <c r="D10" s="626"/>
      <c r="E10" s="640"/>
      <c r="F10" s="626"/>
      <c r="G10" s="626"/>
      <c r="H10" s="626"/>
      <c r="I10" s="626"/>
      <c r="J10" s="147" t="s">
        <v>253</v>
      </c>
      <c r="K10" s="147" t="s">
        <v>254</v>
      </c>
      <c r="L10" s="626"/>
    </row>
    <row r="11" spans="1:12" ht="11.25">
      <c r="A11" s="148"/>
      <c r="B11" s="149"/>
      <c r="C11" s="149"/>
      <c r="D11" s="149"/>
      <c r="E11" s="150"/>
      <c r="F11" s="149"/>
      <c r="G11" s="149"/>
      <c r="H11" s="149"/>
      <c r="I11" s="149"/>
      <c r="J11" s="151"/>
      <c r="K11" s="151"/>
      <c r="L11" s="151"/>
    </row>
    <row r="12" spans="1:12" s="157" customFormat="1" ht="15.75" customHeight="1">
      <c r="A12" s="152"/>
      <c r="B12" s="153" t="s">
        <v>264</v>
      </c>
      <c r="C12" s="154" t="s">
        <v>265</v>
      </c>
      <c r="D12" s="152"/>
      <c r="E12" s="155"/>
      <c r="F12" s="152"/>
      <c r="G12" s="152"/>
      <c r="H12" s="152"/>
      <c r="I12" s="152"/>
      <c r="J12" s="156"/>
      <c r="K12" s="156"/>
      <c r="L12" s="156"/>
    </row>
    <row r="13" spans="1:12" s="158" customFormat="1" ht="21">
      <c r="A13" s="152"/>
      <c r="B13" s="153" t="s">
        <v>266</v>
      </c>
      <c r="C13" s="153" t="s">
        <v>267</v>
      </c>
      <c r="D13" s="152"/>
      <c r="E13" s="155"/>
      <c r="F13" s="152"/>
      <c r="G13" s="152"/>
      <c r="H13" s="152"/>
      <c r="I13" s="152" t="s">
        <v>222</v>
      </c>
      <c r="J13" s="156"/>
      <c r="K13" s="156"/>
      <c r="L13" s="156"/>
    </row>
    <row r="14" spans="1:12" ht="35.25" customHeight="1">
      <c r="A14" s="159"/>
      <c r="B14" s="159" t="s">
        <v>268</v>
      </c>
      <c r="C14" s="160" t="s">
        <v>493</v>
      </c>
      <c r="D14" s="142" t="s">
        <v>494</v>
      </c>
      <c r="E14" s="161">
        <v>80</v>
      </c>
      <c r="F14" s="162">
        <v>70000</v>
      </c>
      <c r="G14" s="60">
        <f>E14*F14</f>
        <v>5600000</v>
      </c>
      <c r="H14" s="159"/>
      <c r="I14" s="60" t="s">
        <v>222</v>
      </c>
      <c r="J14" s="60"/>
      <c r="K14" s="60"/>
      <c r="L14" s="60"/>
    </row>
    <row r="15" spans="1:12" ht="22.5">
      <c r="A15" s="159"/>
      <c r="B15" s="159" t="s">
        <v>495</v>
      </c>
      <c r="C15" s="160" t="s">
        <v>496</v>
      </c>
      <c r="D15" s="142" t="s">
        <v>497</v>
      </c>
      <c r="E15" s="161">
        <v>25</v>
      </c>
      <c r="F15" s="162">
        <v>25000</v>
      </c>
      <c r="G15" s="60">
        <f>E15*F15</f>
        <v>625000</v>
      </c>
      <c r="H15" s="159"/>
      <c r="I15" s="60" t="s">
        <v>222</v>
      </c>
      <c r="J15" s="60"/>
      <c r="K15" s="60"/>
      <c r="L15" s="60"/>
    </row>
    <row r="16" spans="1:12" ht="22.5">
      <c r="A16" s="159"/>
      <c r="B16" s="159" t="s">
        <v>498</v>
      </c>
      <c r="C16" s="160" t="s">
        <v>499</v>
      </c>
      <c r="D16" s="142" t="s">
        <v>500</v>
      </c>
      <c r="E16" s="161">
        <v>1</v>
      </c>
      <c r="F16" s="162">
        <v>700000</v>
      </c>
      <c r="G16" s="60">
        <f>E16*F16</f>
        <v>700000</v>
      </c>
      <c r="H16" s="159"/>
      <c r="I16" s="60" t="s">
        <v>222</v>
      </c>
      <c r="J16" s="60"/>
      <c r="K16" s="60"/>
      <c r="L16" s="60"/>
    </row>
    <row r="17" spans="1:12" ht="22.5">
      <c r="A17" s="159"/>
      <c r="B17" s="159" t="s">
        <v>501</v>
      </c>
      <c r="C17" s="160" t="s">
        <v>502</v>
      </c>
      <c r="D17" s="142" t="s">
        <v>500</v>
      </c>
      <c r="E17" s="161">
        <v>1</v>
      </c>
      <c r="F17" s="162">
        <v>100000</v>
      </c>
      <c r="G17" s="60">
        <f>E17*F17</f>
        <v>100000</v>
      </c>
      <c r="H17" s="159"/>
      <c r="I17" s="60" t="s">
        <v>222</v>
      </c>
      <c r="J17" s="60"/>
      <c r="K17" s="60"/>
      <c r="L17" s="60"/>
    </row>
    <row r="18" spans="1:12" ht="11.25">
      <c r="A18" s="159"/>
      <c r="B18" s="159" t="s">
        <v>503</v>
      </c>
      <c r="C18" s="160" t="s">
        <v>504</v>
      </c>
      <c r="D18" s="142" t="s">
        <v>505</v>
      </c>
      <c r="E18" s="161">
        <v>12</v>
      </c>
      <c r="F18" s="162">
        <v>146000</v>
      </c>
      <c r="G18" s="60">
        <f>E18*F18</f>
        <v>1752000</v>
      </c>
      <c r="H18" s="159"/>
      <c r="I18" s="60" t="s">
        <v>222</v>
      </c>
      <c r="J18" s="60"/>
      <c r="K18" s="60"/>
      <c r="L18" s="60"/>
    </row>
    <row r="19" spans="1:12" s="172" customFormat="1" ht="14.25" customHeight="1">
      <c r="A19" s="163"/>
      <c r="B19" s="164" t="s">
        <v>222</v>
      </c>
      <c r="C19" s="165" t="s">
        <v>506</v>
      </c>
      <c r="D19" s="166"/>
      <c r="E19" s="167" t="s">
        <v>222</v>
      </c>
      <c r="F19" s="168"/>
      <c r="G19" s="169">
        <f>SUM(G14:G18)</f>
        <v>8777000</v>
      </c>
      <c r="H19" s="170"/>
      <c r="I19" s="169" t="s">
        <v>222</v>
      </c>
      <c r="J19" s="171"/>
      <c r="K19" s="171"/>
      <c r="L19" s="171"/>
    </row>
    <row r="20" spans="1:12" s="158" customFormat="1" ht="21">
      <c r="A20" s="152"/>
      <c r="B20" s="153" t="s">
        <v>507</v>
      </c>
      <c r="C20" s="153" t="s">
        <v>508</v>
      </c>
      <c r="D20" s="152"/>
      <c r="E20" s="155"/>
      <c r="F20" s="152"/>
      <c r="G20" s="152"/>
      <c r="H20" s="152"/>
      <c r="I20" s="152" t="s">
        <v>222</v>
      </c>
      <c r="J20" s="156"/>
      <c r="K20" s="156"/>
      <c r="L20" s="156"/>
    </row>
    <row r="21" spans="1:12" ht="45">
      <c r="A21" s="159"/>
      <c r="B21" s="159" t="s">
        <v>509</v>
      </c>
      <c r="C21" s="160" t="s">
        <v>510</v>
      </c>
      <c r="D21" s="142" t="s">
        <v>494</v>
      </c>
      <c r="E21" s="161">
        <v>100</v>
      </c>
      <c r="F21" s="162">
        <v>70000</v>
      </c>
      <c r="G21" s="60">
        <f>E21*F21</f>
        <v>7000000</v>
      </c>
      <c r="H21" s="159"/>
      <c r="I21" s="60" t="s">
        <v>222</v>
      </c>
      <c r="J21" s="60"/>
      <c r="K21" s="60"/>
      <c r="L21" s="60"/>
    </row>
    <row r="22" spans="1:12" ht="11.25">
      <c r="A22" s="159"/>
      <c r="B22" s="159" t="s">
        <v>511</v>
      </c>
      <c r="C22" s="160" t="s">
        <v>512</v>
      </c>
      <c r="D22" s="142" t="s">
        <v>497</v>
      </c>
      <c r="E22" s="161">
        <v>25</v>
      </c>
      <c r="F22" s="162">
        <v>3000</v>
      </c>
      <c r="G22" s="60">
        <f>E22*F22</f>
        <v>75000</v>
      </c>
      <c r="H22" s="159"/>
      <c r="I22" s="60" t="s">
        <v>222</v>
      </c>
      <c r="J22" s="60"/>
      <c r="K22" s="60"/>
      <c r="L22" s="60"/>
    </row>
    <row r="23" spans="1:12" ht="22.5">
      <c r="A23" s="159"/>
      <c r="B23" s="159" t="s">
        <v>513</v>
      </c>
      <c r="C23" s="160" t="s">
        <v>499</v>
      </c>
      <c r="D23" s="142" t="s">
        <v>500</v>
      </c>
      <c r="E23" s="161">
        <v>1</v>
      </c>
      <c r="F23" s="162">
        <v>700000</v>
      </c>
      <c r="G23" s="60">
        <f>E23*F23</f>
        <v>700000</v>
      </c>
      <c r="H23" s="159"/>
      <c r="I23" s="60" t="s">
        <v>222</v>
      </c>
      <c r="J23" s="60"/>
      <c r="K23" s="60"/>
      <c r="L23" s="60"/>
    </row>
    <row r="24" spans="1:12" ht="22.5">
      <c r="A24" s="159"/>
      <c r="B24" s="159" t="s">
        <v>514</v>
      </c>
      <c r="C24" s="160" t="s">
        <v>502</v>
      </c>
      <c r="D24" s="142" t="s">
        <v>500</v>
      </c>
      <c r="E24" s="161">
        <v>1</v>
      </c>
      <c r="F24" s="162">
        <v>100000</v>
      </c>
      <c r="G24" s="60">
        <f>E24*F24</f>
        <v>100000</v>
      </c>
      <c r="H24" s="159"/>
      <c r="I24" s="60" t="s">
        <v>222</v>
      </c>
      <c r="J24" s="60"/>
      <c r="K24" s="60"/>
      <c r="L24" s="60"/>
    </row>
    <row r="25" spans="1:12" ht="11.25">
      <c r="A25" s="159"/>
      <c r="B25" s="159" t="s">
        <v>515</v>
      </c>
      <c r="C25" s="160" t="s">
        <v>504</v>
      </c>
      <c r="D25" s="142" t="s">
        <v>505</v>
      </c>
      <c r="E25" s="161">
        <v>15</v>
      </c>
      <c r="F25" s="162">
        <v>146000</v>
      </c>
      <c r="G25" s="60">
        <f>E25*F25</f>
        <v>2190000</v>
      </c>
      <c r="H25" s="159"/>
      <c r="I25" s="60" t="s">
        <v>222</v>
      </c>
      <c r="J25" s="60"/>
      <c r="K25" s="60"/>
      <c r="L25" s="60"/>
    </row>
    <row r="26" spans="1:12" s="172" customFormat="1" ht="14.25" customHeight="1">
      <c r="A26" s="163"/>
      <c r="B26" s="163" t="s">
        <v>222</v>
      </c>
      <c r="C26" s="165" t="s">
        <v>506</v>
      </c>
      <c r="D26" s="166"/>
      <c r="E26" s="167" t="s">
        <v>222</v>
      </c>
      <c r="F26" s="168"/>
      <c r="G26" s="169">
        <f>SUM(G21:G25)</f>
        <v>10065000</v>
      </c>
      <c r="H26" s="170"/>
      <c r="I26" s="169" t="s">
        <v>222</v>
      </c>
      <c r="J26" s="171"/>
      <c r="K26" s="171"/>
      <c r="L26" s="171"/>
    </row>
    <row r="27" spans="1:12" s="158" customFormat="1" ht="50.25" customHeight="1">
      <c r="A27" s="152"/>
      <c r="B27" s="153" t="s">
        <v>516</v>
      </c>
      <c r="C27" s="153" t="s">
        <v>517</v>
      </c>
      <c r="D27" s="152"/>
      <c r="E27" s="155"/>
      <c r="F27" s="152"/>
      <c r="G27" s="152"/>
      <c r="H27" s="152"/>
      <c r="I27" s="152" t="s">
        <v>222</v>
      </c>
      <c r="J27" s="156"/>
      <c r="K27" s="156"/>
      <c r="L27" s="156"/>
    </row>
    <row r="28" spans="1:12" ht="22.5" customHeight="1">
      <c r="A28" s="159"/>
      <c r="B28" s="159" t="s">
        <v>518</v>
      </c>
      <c r="C28" s="160" t="s">
        <v>519</v>
      </c>
      <c r="D28" s="142" t="s">
        <v>494</v>
      </c>
      <c r="E28" s="161">
        <v>96</v>
      </c>
      <c r="F28" s="162">
        <v>70000</v>
      </c>
      <c r="G28" s="60">
        <f>E28*F28</f>
        <v>6720000</v>
      </c>
      <c r="H28" s="159"/>
      <c r="I28" s="60" t="s">
        <v>222</v>
      </c>
      <c r="J28" s="60"/>
      <c r="K28" s="60"/>
      <c r="L28" s="60"/>
    </row>
    <row r="29" spans="1:12" ht="15" customHeight="1">
      <c r="A29" s="159"/>
      <c r="B29" s="159" t="s">
        <v>520</v>
      </c>
      <c r="C29" s="160" t="s">
        <v>521</v>
      </c>
      <c r="D29" s="142" t="s">
        <v>497</v>
      </c>
      <c r="E29" s="161">
        <v>2</v>
      </c>
      <c r="F29" s="162">
        <v>1500000</v>
      </c>
      <c r="G29" s="60">
        <f>E29*F29</f>
        <v>3000000</v>
      </c>
      <c r="H29" s="159"/>
      <c r="I29" s="60"/>
      <c r="J29" s="60"/>
      <c r="K29" s="60"/>
      <c r="L29" s="60"/>
    </row>
    <row r="30" spans="1:12" ht="21" customHeight="1">
      <c r="A30" s="159"/>
      <c r="B30" s="159" t="s">
        <v>522</v>
      </c>
      <c r="C30" s="160" t="s">
        <v>523</v>
      </c>
      <c r="D30" s="142" t="s">
        <v>497</v>
      </c>
      <c r="E30" s="161">
        <v>1</v>
      </c>
      <c r="F30" s="162">
        <v>1500000</v>
      </c>
      <c r="G30" s="60">
        <f>E30*F30</f>
        <v>1500000</v>
      </c>
      <c r="H30" s="159"/>
      <c r="I30" s="60" t="s">
        <v>222</v>
      </c>
      <c r="J30" s="60"/>
      <c r="K30" s="60"/>
      <c r="L30" s="60"/>
    </row>
    <row r="31" spans="1:12" ht="22.5">
      <c r="A31" s="159"/>
      <c r="B31" s="159" t="s">
        <v>524</v>
      </c>
      <c r="C31" s="160" t="s">
        <v>525</v>
      </c>
      <c r="D31" s="142" t="s">
        <v>500</v>
      </c>
      <c r="E31" s="161">
        <v>1</v>
      </c>
      <c r="F31" s="162">
        <v>200000</v>
      </c>
      <c r="G31" s="60">
        <f>E31*F31</f>
        <v>200000</v>
      </c>
      <c r="H31" s="159"/>
      <c r="I31" s="60" t="s">
        <v>222</v>
      </c>
      <c r="J31" s="60"/>
      <c r="K31" s="60"/>
      <c r="L31" s="60"/>
    </row>
    <row r="32" spans="1:12" ht="11.25">
      <c r="A32" s="159"/>
      <c r="B32" s="159" t="s">
        <v>526</v>
      </c>
      <c r="C32" s="160" t="s">
        <v>527</v>
      </c>
      <c r="D32" s="142" t="s">
        <v>497</v>
      </c>
      <c r="E32" s="161">
        <v>1</v>
      </c>
      <c r="F32" s="162">
        <v>100000</v>
      </c>
      <c r="G32" s="60">
        <f>E32*F32</f>
        <v>100000</v>
      </c>
      <c r="H32" s="159"/>
      <c r="I32" s="60" t="s">
        <v>222</v>
      </c>
      <c r="J32" s="60"/>
      <c r="K32" s="60"/>
      <c r="L32" s="60"/>
    </row>
    <row r="33" spans="1:12" s="172" customFormat="1" ht="14.25" customHeight="1">
      <c r="A33" s="163"/>
      <c r="B33" s="163" t="s">
        <v>222</v>
      </c>
      <c r="C33" s="165" t="s">
        <v>506</v>
      </c>
      <c r="D33" s="166"/>
      <c r="E33" s="167" t="s">
        <v>222</v>
      </c>
      <c r="F33" s="168"/>
      <c r="G33" s="169">
        <f>SUM(G28:G32)</f>
        <v>11520000</v>
      </c>
      <c r="H33" s="170"/>
      <c r="I33" s="169" t="s">
        <v>222</v>
      </c>
      <c r="J33" s="171"/>
      <c r="K33" s="171"/>
      <c r="L33" s="171"/>
    </row>
    <row r="34" spans="1:12" s="158" customFormat="1" ht="47.25" customHeight="1">
      <c r="A34" s="152"/>
      <c r="B34" s="153" t="s">
        <v>528</v>
      </c>
      <c r="C34" s="153" t="s">
        <v>529</v>
      </c>
      <c r="D34" s="152"/>
      <c r="E34" s="155"/>
      <c r="F34" s="152"/>
      <c r="G34" s="152"/>
      <c r="H34" s="152"/>
      <c r="I34" s="152" t="s">
        <v>222</v>
      </c>
      <c r="J34" s="156"/>
      <c r="K34" s="156"/>
      <c r="L34" s="156"/>
    </row>
    <row r="35" spans="1:12" s="158" customFormat="1" ht="22.5">
      <c r="A35" s="173"/>
      <c r="B35" s="174" t="s">
        <v>530</v>
      </c>
      <c r="C35" s="175" t="s">
        <v>531</v>
      </c>
      <c r="D35" s="176"/>
      <c r="E35" s="177"/>
      <c r="F35" s="178"/>
      <c r="G35" s="179"/>
      <c r="H35" s="173"/>
      <c r="I35" s="179" t="s">
        <v>222</v>
      </c>
      <c r="J35" s="179"/>
      <c r="K35" s="179"/>
      <c r="L35" s="179"/>
    </row>
    <row r="36" spans="1:12" s="182" customFormat="1" ht="24.75" customHeight="1">
      <c r="A36" s="180"/>
      <c r="B36" s="27" t="s">
        <v>532</v>
      </c>
      <c r="C36" s="160" t="s">
        <v>533</v>
      </c>
      <c r="D36" s="142" t="s">
        <v>494</v>
      </c>
      <c r="E36" s="161">
        <v>48</v>
      </c>
      <c r="F36" s="162">
        <v>70000</v>
      </c>
      <c r="G36" s="60">
        <f>E36*F36</f>
        <v>3360000</v>
      </c>
      <c r="H36" s="180"/>
      <c r="I36" s="181" t="s">
        <v>222</v>
      </c>
      <c r="J36" s="181"/>
      <c r="K36" s="181"/>
      <c r="L36" s="181"/>
    </row>
    <row r="37" spans="1:12" ht="33.75">
      <c r="A37" s="159"/>
      <c r="B37" s="27" t="s">
        <v>534</v>
      </c>
      <c r="C37" s="160" t="s">
        <v>535</v>
      </c>
      <c r="D37" s="142" t="s">
        <v>536</v>
      </c>
      <c r="E37" s="161">
        <v>1</v>
      </c>
      <c r="F37" s="162">
        <v>2000000</v>
      </c>
      <c r="G37" s="60">
        <f>E37*F37</f>
        <v>2000000</v>
      </c>
      <c r="H37" s="159"/>
      <c r="I37" s="60" t="s">
        <v>222</v>
      </c>
      <c r="J37" s="60"/>
      <c r="K37" s="60"/>
      <c r="L37" s="60"/>
    </row>
    <row r="38" spans="1:12" ht="22.5">
      <c r="A38" s="159"/>
      <c r="B38" s="27" t="s">
        <v>537</v>
      </c>
      <c r="C38" s="160" t="s">
        <v>538</v>
      </c>
      <c r="D38" s="142" t="s">
        <v>536</v>
      </c>
      <c r="E38" s="161">
        <v>1</v>
      </c>
      <c r="F38" s="162">
        <v>300000</v>
      </c>
      <c r="G38" s="60">
        <f>E38*F38</f>
        <v>300000</v>
      </c>
      <c r="H38" s="159"/>
      <c r="I38" s="60" t="s">
        <v>222</v>
      </c>
      <c r="J38" s="60"/>
      <c r="K38" s="60"/>
      <c r="L38" s="60"/>
    </row>
    <row r="39" spans="1:12" ht="33.75">
      <c r="A39" s="159"/>
      <c r="B39" s="27" t="s">
        <v>539</v>
      </c>
      <c r="C39" s="160" t="s">
        <v>540</v>
      </c>
      <c r="D39" s="142" t="s">
        <v>497</v>
      </c>
      <c r="E39" s="161">
        <v>1</v>
      </c>
      <c r="F39" s="162">
        <v>700000</v>
      </c>
      <c r="G39" s="60">
        <f>E39*F39</f>
        <v>700000</v>
      </c>
      <c r="H39" s="159"/>
      <c r="I39" s="60" t="s">
        <v>222</v>
      </c>
      <c r="J39" s="60"/>
      <c r="K39" s="60"/>
      <c r="L39" s="60"/>
    </row>
    <row r="40" spans="1:12" ht="45">
      <c r="A40" s="159"/>
      <c r="B40" s="27" t="s">
        <v>541</v>
      </c>
      <c r="C40" s="160" t="s">
        <v>542</v>
      </c>
      <c r="D40" s="142" t="s">
        <v>543</v>
      </c>
      <c r="E40" s="161">
        <v>5</v>
      </c>
      <c r="F40" s="162">
        <f>F37*30/100</f>
        <v>600000</v>
      </c>
      <c r="G40" s="60">
        <f>E40*F40</f>
        <v>3000000</v>
      </c>
      <c r="H40" s="159"/>
      <c r="I40" s="60"/>
      <c r="J40" s="60"/>
      <c r="K40" s="60"/>
      <c r="L40" s="60"/>
    </row>
    <row r="41" spans="1:12" s="172" customFormat="1" ht="11.25">
      <c r="A41" s="163"/>
      <c r="B41" s="164"/>
      <c r="C41" s="165" t="s">
        <v>506</v>
      </c>
      <c r="D41" s="166"/>
      <c r="E41" s="167"/>
      <c r="F41" s="168"/>
      <c r="G41" s="169">
        <f>SUM(G36:G40)</f>
        <v>9360000</v>
      </c>
      <c r="H41" s="170"/>
      <c r="I41" s="169" t="s">
        <v>222</v>
      </c>
      <c r="J41" s="171"/>
      <c r="K41" s="171"/>
      <c r="L41" s="171"/>
    </row>
    <row r="42" spans="1:12" s="157" customFormat="1" ht="22.5">
      <c r="A42" s="183"/>
      <c r="B42" s="174" t="s">
        <v>544</v>
      </c>
      <c r="C42" s="184" t="s">
        <v>545</v>
      </c>
      <c r="D42" s="185"/>
      <c r="E42" s="177"/>
      <c r="F42" s="178"/>
      <c r="G42" s="179"/>
      <c r="H42" s="173"/>
      <c r="I42" s="179" t="s">
        <v>222</v>
      </c>
      <c r="J42" s="186"/>
      <c r="K42" s="186"/>
      <c r="L42" s="186"/>
    </row>
    <row r="43" spans="1:12" ht="45">
      <c r="A43" s="159"/>
      <c r="B43" s="27" t="s">
        <v>546</v>
      </c>
      <c r="C43" s="160" t="s">
        <v>547</v>
      </c>
      <c r="D43" s="142" t="s">
        <v>494</v>
      </c>
      <c r="E43" s="161">
        <v>200</v>
      </c>
      <c r="F43" s="162">
        <v>70000</v>
      </c>
      <c r="G43" s="60">
        <f aca="true" t="shared" si="0" ref="G43:G50">E43*F43</f>
        <v>14000000</v>
      </c>
      <c r="H43" s="159"/>
      <c r="I43" s="60" t="s">
        <v>222</v>
      </c>
      <c r="J43" s="60"/>
      <c r="K43" s="60"/>
      <c r="L43" s="60"/>
    </row>
    <row r="44" spans="1:12" ht="33.75">
      <c r="A44" s="159"/>
      <c r="B44" s="27" t="s">
        <v>548</v>
      </c>
      <c r="C44" s="160" t="s">
        <v>535</v>
      </c>
      <c r="D44" s="142" t="s">
        <v>536</v>
      </c>
      <c r="E44" s="161">
        <v>1</v>
      </c>
      <c r="F44" s="162">
        <v>15000000</v>
      </c>
      <c r="G44" s="60">
        <f t="shared" si="0"/>
        <v>15000000</v>
      </c>
      <c r="H44" s="159"/>
      <c r="I44" s="60" t="s">
        <v>222</v>
      </c>
      <c r="J44" s="60"/>
      <c r="K44" s="60"/>
      <c r="L44" s="60"/>
    </row>
    <row r="45" spans="1:12" ht="22.5">
      <c r="A45" s="159"/>
      <c r="B45" s="27" t="s">
        <v>549</v>
      </c>
      <c r="C45" s="160" t="s">
        <v>538</v>
      </c>
      <c r="D45" s="142" t="s">
        <v>536</v>
      </c>
      <c r="E45" s="161">
        <v>1</v>
      </c>
      <c r="F45" s="162">
        <v>1500000</v>
      </c>
      <c r="G45" s="60">
        <f t="shared" si="0"/>
        <v>1500000</v>
      </c>
      <c r="H45" s="159"/>
      <c r="I45" s="60" t="s">
        <v>222</v>
      </c>
      <c r="J45" s="60"/>
      <c r="K45" s="60"/>
      <c r="L45" s="60"/>
    </row>
    <row r="46" spans="1:12" ht="33.75">
      <c r="A46" s="159"/>
      <c r="B46" s="27" t="s">
        <v>550</v>
      </c>
      <c r="C46" s="160" t="s">
        <v>551</v>
      </c>
      <c r="D46" s="142" t="s">
        <v>497</v>
      </c>
      <c r="E46" s="161">
        <v>1</v>
      </c>
      <c r="F46" s="162">
        <v>3000000</v>
      </c>
      <c r="G46" s="60">
        <f t="shared" si="0"/>
        <v>3000000</v>
      </c>
      <c r="H46" s="159"/>
      <c r="I46" s="60" t="s">
        <v>222</v>
      </c>
      <c r="J46" s="60"/>
      <c r="K46" s="60"/>
      <c r="L46" s="60"/>
    </row>
    <row r="47" spans="1:12" ht="33.75">
      <c r="A47" s="159"/>
      <c r="B47" s="27" t="s">
        <v>552</v>
      </c>
      <c r="C47" s="160" t="s">
        <v>553</v>
      </c>
      <c r="D47" s="142" t="s">
        <v>500</v>
      </c>
      <c r="E47" s="161">
        <v>1</v>
      </c>
      <c r="F47" s="162">
        <v>700000</v>
      </c>
      <c r="G47" s="60">
        <f t="shared" si="0"/>
        <v>700000</v>
      </c>
      <c r="H47" s="159"/>
      <c r="I47" s="60" t="s">
        <v>222</v>
      </c>
      <c r="J47" s="60"/>
      <c r="K47" s="60"/>
      <c r="L47" s="60"/>
    </row>
    <row r="48" spans="1:12" ht="33.75">
      <c r="A48" s="159"/>
      <c r="B48" s="27" t="s">
        <v>554</v>
      </c>
      <c r="C48" s="160" t="s">
        <v>555</v>
      </c>
      <c r="D48" s="142" t="s">
        <v>500</v>
      </c>
      <c r="E48" s="161">
        <v>1</v>
      </c>
      <c r="F48" s="162">
        <v>100000</v>
      </c>
      <c r="G48" s="60">
        <f t="shared" si="0"/>
        <v>100000</v>
      </c>
      <c r="H48" s="159"/>
      <c r="I48" s="60" t="s">
        <v>222</v>
      </c>
      <c r="J48" s="60"/>
      <c r="K48" s="60"/>
      <c r="L48" s="60"/>
    </row>
    <row r="49" spans="1:12" ht="11.25">
      <c r="A49" s="159"/>
      <c r="B49" s="159" t="s">
        <v>556</v>
      </c>
      <c r="C49" s="160" t="s">
        <v>504</v>
      </c>
      <c r="D49" s="142" t="s">
        <v>505</v>
      </c>
      <c r="E49" s="161">
        <v>3</v>
      </c>
      <c r="F49" s="162">
        <v>146000</v>
      </c>
      <c r="G49" s="60">
        <f t="shared" si="0"/>
        <v>438000</v>
      </c>
      <c r="H49" s="159"/>
      <c r="I49" s="60" t="s">
        <v>557</v>
      </c>
      <c r="J49" s="60"/>
      <c r="K49" s="60"/>
      <c r="L49" s="60"/>
    </row>
    <row r="50" spans="1:12" ht="45">
      <c r="A50" s="159"/>
      <c r="B50" s="159" t="s">
        <v>558</v>
      </c>
      <c r="C50" s="160" t="s">
        <v>559</v>
      </c>
      <c r="D50" s="142" t="s">
        <v>536</v>
      </c>
      <c r="E50" s="161">
        <v>1</v>
      </c>
      <c r="F50" s="162">
        <f>F44*65%</f>
        <v>9750000</v>
      </c>
      <c r="G50" s="60">
        <f t="shared" si="0"/>
        <v>9750000</v>
      </c>
      <c r="H50" s="159"/>
      <c r="I50" s="60"/>
      <c r="J50" s="60"/>
      <c r="K50" s="60"/>
      <c r="L50" s="60"/>
    </row>
    <row r="51" spans="1:12" s="172" customFormat="1" ht="11.25">
      <c r="A51" s="163"/>
      <c r="B51" s="163"/>
      <c r="C51" s="165" t="s">
        <v>506</v>
      </c>
      <c r="D51" s="166"/>
      <c r="E51" s="167"/>
      <c r="F51" s="168"/>
      <c r="G51" s="169">
        <f>SUM(G43:G50)</f>
        <v>44488000</v>
      </c>
      <c r="H51" s="170"/>
      <c r="I51" s="169"/>
      <c r="J51" s="171"/>
      <c r="K51" s="171"/>
      <c r="L51" s="171"/>
    </row>
    <row r="52" spans="1:12" s="158" customFormat="1" ht="42">
      <c r="A52" s="173"/>
      <c r="B52" s="153" t="s">
        <v>560</v>
      </c>
      <c r="C52" s="153" t="s">
        <v>287</v>
      </c>
      <c r="D52" s="176"/>
      <c r="E52" s="177"/>
      <c r="F52" s="178"/>
      <c r="G52" s="179"/>
      <c r="H52" s="173"/>
      <c r="I52" s="179"/>
      <c r="J52" s="179"/>
      <c r="K52" s="179"/>
      <c r="L52" s="179"/>
    </row>
    <row r="53" spans="1:12" ht="22.5">
      <c r="A53" s="159"/>
      <c r="B53" s="27" t="s">
        <v>288</v>
      </c>
      <c r="C53" s="160" t="s">
        <v>289</v>
      </c>
      <c r="D53" s="142" t="s">
        <v>290</v>
      </c>
      <c r="E53" s="161">
        <v>40</v>
      </c>
      <c r="F53" s="162">
        <v>70000</v>
      </c>
      <c r="G53" s="60">
        <f>E53*F53</f>
        <v>2800000</v>
      </c>
      <c r="H53" s="159"/>
      <c r="I53" s="60" t="s">
        <v>222</v>
      </c>
      <c r="J53" s="60"/>
      <c r="K53" s="60"/>
      <c r="L53" s="60"/>
    </row>
    <row r="54" spans="1:12" ht="33.75">
      <c r="A54" s="159"/>
      <c r="B54" s="27" t="s">
        <v>291</v>
      </c>
      <c r="C54" s="160" t="s">
        <v>292</v>
      </c>
      <c r="D54" s="142" t="s">
        <v>293</v>
      </c>
      <c r="E54" s="161">
        <v>5</v>
      </c>
      <c r="F54" s="162">
        <v>20000</v>
      </c>
      <c r="G54" s="60">
        <f>E54*F54</f>
        <v>100000</v>
      </c>
      <c r="H54" s="159"/>
      <c r="I54" s="60" t="s">
        <v>222</v>
      </c>
      <c r="J54" s="60"/>
      <c r="K54" s="60"/>
      <c r="L54" s="60"/>
    </row>
    <row r="55" spans="1:12" s="172" customFormat="1" ht="11.25">
      <c r="A55" s="163"/>
      <c r="B55" s="163"/>
      <c r="C55" s="165" t="s">
        <v>506</v>
      </c>
      <c r="D55" s="166"/>
      <c r="E55" s="167" t="s">
        <v>222</v>
      </c>
      <c r="F55" s="168"/>
      <c r="G55" s="169">
        <f>SUM(G53:G54)</f>
        <v>2900000</v>
      </c>
      <c r="H55" s="170"/>
      <c r="I55" s="169" t="s">
        <v>222</v>
      </c>
      <c r="J55" s="171"/>
      <c r="K55" s="171"/>
      <c r="L55" s="171"/>
    </row>
    <row r="56" spans="1:12" s="157" customFormat="1" ht="52.5">
      <c r="A56" s="183"/>
      <c r="B56" s="153" t="s">
        <v>294</v>
      </c>
      <c r="C56" s="153" t="s">
        <v>295</v>
      </c>
      <c r="D56" s="185"/>
      <c r="E56" s="177"/>
      <c r="F56" s="178"/>
      <c r="G56" s="179"/>
      <c r="H56" s="173"/>
      <c r="I56" s="179"/>
      <c r="J56" s="186"/>
      <c r="K56" s="186"/>
      <c r="L56" s="186"/>
    </row>
    <row r="57" spans="1:12" s="191" customFormat="1" ht="11.25">
      <c r="A57" s="187"/>
      <c r="B57" s="159" t="s">
        <v>296</v>
      </c>
      <c r="C57" s="160" t="s">
        <v>297</v>
      </c>
      <c r="D57" s="160" t="s">
        <v>298</v>
      </c>
      <c r="E57" s="160">
        <v>32</v>
      </c>
      <c r="F57" s="160">
        <v>70000</v>
      </c>
      <c r="G57" s="60">
        <f>E57*F57</f>
        <v>2240000</v>
      </c>
      <c r="H57" s="188"/>
      <c r="I57" s="189"/>
      <c r="J57" s="190"/>
      <c r="K57" s="190"/>
      <c r="L57" s="190"/>
    </row>
    <row r="58" spans="1:12" ht="33.75">
      <c r="A58" s="159"/>
      <c r="B58" s="27" t="s">
        <v>299</v>
      </c>
      <c r="C58" s="160" t="s">
        <v>300</v>
      </c>
      <c r="D58" s="142" t="s">
        <v>500</v>
      </c>
      <c r="E58" s="161">
        <v>1</v>
      </c>
      <c r="F58" s="162">
        <v>700000</v>
      </c>
      <c r="G58" s="60">
        <f>E58*F58</f>
        <v>700000</v>
      </c>
      <c r="H58" s="159"/>
      <c r="I58" s="60" t="s">
        <v>222</v>
      </c>
      <c r="J58" s="60"/>
      <c r="K58" s="60"/>
      <c r="L58" s="60"/>
    </row>
    <row r="59" spans="1:12" ht="22.5">
      <c r="A59" s="159"/>
      <c r="B59" s="27" t="s">
        <v>301</v>
      </c>
      <c r="C59" s="160" t="s">
        <v>504</v>
      </c>
      <c r="D59" s="142" t="s">
        <v>505</v>
      </c>
      <c r="E59" s="161">
        <v>4</v>
      </c>
      <c r="F59" s="162">
        <v>146000</v>
      </c>
      <c r="G59" s="60">
        <f>E59*F59</f>
        <v>584000</v>
      </c>
      <c r="H59" s="159"/>
      <c r="I59" s="60" t="s">
        <v>222</v>
      </c>
      <c r="J59" s="60"/>
      <c r="K59" s="60"/>
      <c r="L59" s="60"/>
    </row>
    <row r="60" spans="1:12" ht="22.5">
      <c r="A60" s="159"/>
      <c r="B60" s="159" t="s">
        <v>302</v>
      </c>
      <c r="C60" s="160" t="s">
        <v>303</v>
      </c>
      <c r="D60" s="142" t="s">
        <v>536</v>
      </c>
      <c r="E60" s="161">
        <v>1</v>
      </c>
      <c r="F60" s="162">
        <v>1400000</v>
      </c>
      <c r="G60" s="60">
        <f>E60*F60</f>
        <v>1400000</v>
      </c>
      <c r="H60" s="159"/>
      <c r="I60" s="60"/>
      <c r="J60" s="60"/>
      <c r="K60" s="60"/>
      <c r="L60" s="60"/>
    </row>
    <row r="61" spans="1:12" ht="56.25">
      <c r="A61" s="159"/>
      <c r="B61" s="131" t="s">
        <v>304</v>
      </c>
      <c r="C61" s="160" t="s">
        <v>305</v>
      </c>
      <c r="D61" s="142" t="s">
        <v>543</v>
      </c>
      <c r="E61" s="161">
        <v>1</v>
      </c>
      <c r="F61" s="162">
        <v>1500000</v>
      </c>
      <c r="G61" s="60">
        <f>E61*F61</f>
        <v>1500000</v>
      </c>
      <c r="H61" s="159"/>
      <c r="I61" s="60"/>
      <c r="J61" s="60"/>
      <c r="K61" s="60"/>
      <c r="L61" s="60"/>
    </row>
    <row r="62" spans="1:12" s="172" customFormat="1" ht="11.25">
      <c r="A62" s="163"/>
      <c r="B62" s="163"/>
      <c r="C62" s="165" t="s">
        <v>506</v>
      </c>
      <c r="D62" s="166"/>
      <c r="E62" s="167" t="s">
        <v>222</v>
      </c>
      <c r="F62" s="168"/>
      <c r="G62" s="169">
        <f>SUM(G56:G61)</f>
        <v>6424000</v>
      </c>
      <c r="H62" s="170"/>
      <c r="I62" s="169" t="s">
        <v>222</v>
      </c>
      <c r="J62" s="171"/>
      <c r="K62" s="171"/>
      <c r="L62" s="171"/>
    </row>
    <row r="63" spans="1:12" s="158" customFormat="1" ht="36.75" customHeight="1">
      <c r="A63" s="173"/>
      <c r="B63" s="153" t="s">
        <v>306</v>
      </c>
      <c r="C63" s="153" t="s">
        <v>599</v>
      </c>
      <c r="D63" s="176"/>
      <c r="E63" s="177"/>
      <c r="F63" s="178"/>
      <c r="G63" s="179"/>
      <c r="H63" s="173"/>
      <c r="I63" s="179"/>
      <c r="J63" s="179"/>
      <c r="K63" s="179"/>
      <c r="L63" s="179"/>
    </row>
    <row r="64" spans="1:12" ht="33.75">
      <c r="A64" s="159"/>
      <c r="B64" s="159" t="s">
        <v>307</v>
      </c>
      <c r="C64" s="160" t="s">
        <v>308</v>
      </c>
      <c r="D64" s="142" t="s">
        <v>494</v>
      </c>
      <c r="E64" s="161">
        <f>10*8</f>
        <v>80</v>
      </c>
      <c r="F64" s="162">
        <v>70000</v>
      </c>
      <c r="G64" s="60">
        <f>F64*E64</f>
        <v>5600000</v>
      </c>
      <c r="H64" s="159"/>
      <c r="I64" s="60" t="s">
        <v>222</v>
      </c>
      <c r="J64" s="60"/>
      <c r="K64" s="60"/>
      <c r="L64" s="60"/>
    </row>
    <row r="65" spans="1:12" ht="24" customHeight="1">
      <c r="A65" s="159"/>
      <c r="B65" s="159" t="s">
        <v>309</v>
      </c>
      <c r="C65" s="160" t="s">
        <v>310</v>
      </c>
      <c r="D65" s="142" t="s">
        <v>311</v>
      </c>
      <c r="E65" s="161">
        <v>25</v>
      </c>
      <c r="F65" s="162">
        <v>5000</v>
      </c>
      <c r="G65" s="60">
        <f aca="true" t="shared" si="1" ref="G65:G70">E65*F65</f>
        <v>125000</v>
      </c>
      <c r="H65" s="159"/>
      <c r="I65" s="60" t="s">
        <v>222</v>
      </c>
      <c r="J65" s="60"/>
      <c r="K65" s="60"/>
      <c r="L65" s="60"/>
    </row>
    <row r="66" spans="1:12" ht="22.5">
      <c r="A66" s="159"/>
      <c r="B66" s="159" t="s">
        <v>312</v>
      </c>
      <c r="C66" s="160" t="s">
        <v>313</v>
      </c>
      <c r="D66" s="142" t="s">
        <v>314</v>
      </c>
      <c r="E66" s="161">
        <v>1</v>
      </c>
      <c r="F66" s="162">
        <v>1400000</v>
      </c>
      <c r="G66" s="60">
        <f t="shared" si="1"/>
        <v>1400000</v>
      </c>
      <c r="H66" s="159"/>
      <c r="I66" s="60"/>
      <c r="J66" s="60"/>
      <c r="K66" s="60"/>
      <c r="L66" s="60"/>
    </row>
    <row r="67" spans="1:12" ht="33.75">
      <c r="A67" s="159"/>
      <c r="B67" s="159" t="s">
        <v>315</v>
      </c>
      <c r="C67" s="160" t="s">
        <v>316</v>
      </c>
      <c r="D67" s="142" t="s">
        <v>497</v>
      </c>
      <c r="E67" s="161">
        <v>1</v>
      </c>
      <c r="F67" s="162">
        <v>3000000</v>
      </c>
      <c r="G67" s="60">
        <f t="shared" si="1"/>
        <v>3000000</v>
      </c>
      <c r="H67" s="159"/>
      <c r="I67" s="60"/>
      <c r="J67" s="60"/>
      <c r="K67" s="60"/>
      <c r="L67" s="60"/>
    </row>
    <row r="68" spans="1:12" ht="22.5">
      <c r="A68" s="159"/>
      <c r="B68" s="159" t="s">
        <v>317</v>
      </c>
      <c r="C68" s="160" t="s">
        <v>318</v>
      </c>
      <c r="D68" s="142" t="s">
        <v>500</v>
      </c>
      <c r="E68" s="161">
        <v>1</v>
      </c>
      <c r="F68" s="162">
        <v>700000</v>
      </c>
      <c r="G68" s="60">
        <f t="shared" si="1"/>
        <v>700000</v>
      </c>
      <c r="H68" s="159"/>
      <c r="I68" s="60" t="s">
        <v>222</v>
      </c>
      <c r="J68" s="60"/>
      <c r="K68" s="60"/>
      <c r="L68" s="60"/>
    </row>
    <row r="69" spans="1:12" ht="22.5">
      <c r="A69" s="159"/>
      <c r="B69" s="159" t="s">
        <v>319</v>
      </c>
      <c r="C69" s="160" t="s">
        <v>502</v>
      </c>
      <c r="D69" s="142" t="s">
        <v>500</v>
      </c>
      <c r="E69" s="161">
        <v>1</v>
      </c>
      <c r="F69" s="162">
        <v>100000</v>
      </c>
      <c r="G69" s="60">
        <f t="shared" si="1"/>
        <v>100000</v>
      </c>
      <c r="H69" s="159"/>
      <c r="I69" s="60" t="s">
        <v>222</v>
      </c>
      <c r="J69" s="60"/>
      <c r="K69" s="60"/>
      <c r="L69" s="60"/>
    </row>
    <row r="70" spans="1:12" ht="11.25">
      <c r="A70" s="159"/>
      <c r="B70" s="159" t="s">
        <v>320</v>
      </c>
      <c r="C70" s="160" t="s">
        <v>504</v>
      </c>
      <c r="D70" s="142" t="s">
        <v>505</v>
      </c>
      <c r="E70" s="161">
        <v>8</v>
      </c>
      <c r="F70" s="162">
        <v>146000</v>
      </c>
      <c r="G70" s="60">
        <f t="shared" si="1"/>
        <v>1168000</v>
      </c>
      <c r="H70" s="159"/>
      <c r="I70" s="60" t="s">
        <v>222</v>
      </c>
      <c r="J70" s="60"/>
      <c r="K70" s="60"/>
      <c r="L70" s="60"/>
    </row>
    <row r="71" spans="1:12" s="172" customFormat="1" ht="11.25">
      <c r="A71" s="163"/>
      <c r="B71" s="163"/>
      <c r="C71" s="165" t="s">
        <v>506</v>
      </c>
      <c r="D71" s="166"/>
      <c r="E71" s="167"/>
      <c r="F71" s="168"/>
      <c r="G71" s="169">
        <f>SUM(G64:G70)</f>
        <v>12093000</v>
      </c>
      <c r="H71" s="170"/>
      <c r="I71" s="169" t="s">
        <v>222</v>
      </c>
      <c r="J71" s="171"/>
      <c r="K71" s="171"/>
      <c r="L71" s="171"/>
    </row>
    <row r="72" spans="1:12" s="157" customFormat="1" ht="73.5">
      <c r="A72" s="183"/>
      <c r="B72" s="153" t="s">
        <v>321</v>
      </c>
      <c r="C72" s="153" t="s">
        <v>228</v>
      </c>
      <c r="D72" s="185"/>
      <c r="E72" s="177"/>
      <c r="F72" s="178"/>
      <c r="G72" s="179"/>
      <c r="H72" s="173"/>
      <c r="I72" s="179"/>
      <c r="J72" s="186"/>
      <c r="K72" s="186"/>
      <c r="L72" s="186"/>
    </row>
    <row r="73" spans="1:12" ht="33.75">
      <c r="A73" s="159"/>
      <c r="B73" s="159" t="s">
        <v>322</v>
      </c>
      <c r="C73" s="160" t="s">
        <v>323</v>
      </c>
      <c r="D73" s="142" t="s">
        <v>290</v>
      </c>
      <c r="E73" s="161">
        <v>48</v>
      </c>
      <c r="F73" s="162">
        <v>70000</v>
      </c>
      <c r="G73" s="60">
        <f>E73*F73</f>
        <v>3360000</v>
      </c>
      <c r="H73" s="159"/>
      <c r="I73" s="60" t="s">
        <v>222</v>
      </c>
      <c r="J73" s="60"/>
      <c r="K73" s="60"/>
      <c r="L73" s="60"/>
    </row>
    <row r="74" spans="1:12" ht="22.5">
      <c r="A74" s="159"/>
      <c r="B74" s="159" t="s">
        <v>324</v>
      </c>
      <c r="C74" s="160" t="s">
        <v>318</v>
      </c>
      <c r="D74" s="142" t="s">
        <v>500</v>
      </c>
      <c r="E74" s="161">
        <v>1</v>
      </c>
      <c r="F74" s="162">
        <v>700000</v>
      </c>
      <c r="G74" s="60">
        <f>E74*F74</f>
        <v>700000</v>
      </c>
      <c r="H74" s="159"/>
      <c r="I74" s="60" t="s">
        <v>222</v>
      </c>
      <c r="J74" s="60"/>
      <c r="K74" s="60"/>
      <c r="L74" s="60"/>
    </row>
    <row r="75" spans="1:12" ht="22.5">
      <c r="A75" s="159"/>
      <c r="B75" s="159" t="s">
        <v>325</v>
      </c>
      <c r="C75" s="160" t="s">
        <v>502</v>
      </c>
      <c r="D75" s="142" t="s">
        <v>500</v>
      </c>
      <c r="E75" s="161">
        <v>1</v>
      </c>
      <c r="F75" s="162">
        <v>100000</v>
      </c>
      <c r="G75" s="60">
        <f>E75*F75</f>
        <v>100000</v>
      </c>
      <c r="H75" s="159"/>
      <c r="I75" s="60" t="s">
        <v>222</v>
      </c>
      <c r="J75" s="60"/>
      <c r="K75" s="60"/>
      <c r="L75" s="60"/>
    </row>
    <row r="76" spans="1:12" ht="11.25">
      <c r="A76" s="159"/>
      <c r="B76" s="159" t="s">
        <v>326</v>
      </c>
      <c r="C76" s="160" t="s">
        <v>504</v>
      </c>
      <c r="D76" s="142" t="s">
        <v>505</v>
      </c>
      <c r="E76" s="161">
        <v>5</v>
      </c>
      <c r="F76" s="162">
        <v>146000</v>
      </c>
      <c r="G76" s="60">
        <f>E76*F76</f>
        <v>730000</v>
      </c>
      <c r="H76" s="159"/>
      <c r="I76" s="60" t="s">
        <v>222</v>
      </c>
      <c r="J76" s="60"/>
      <c r="K76" s="60"/>
      <c r="L76" s="60"/>
    </row>
    <row r="77" spans="1:12" s="172" customFormat="1" ht="11.25">
      <c r="A77" s="163"/>
      <c r="B77" s="163"/>
      <c r="C77" s="165" t="s">
        <v>506</v>
      </c>
      <c r="D77" s="166"/>
      <c r="E77" s="167"/>
      <c r="F77" s="168"/>
      <c r="G77" s="169">
        <f>SUM(G73:G76)</f>
        <v>4890000</v>
      </c>
      <c r="H77" s="170"/>
      <c r="I77" s="169" t="s">
        <v>222</v>
      </c>
      <c r="J77" s="171"/>
      <c r="K77" s="171"/>
      <c r="L77" s="171"/>
    </row>
    <row r="78" spans="1:12" s="157" customFormat="1" ht="33" customHeight="1">
      <c r="A78" s="183"/>
      <c r="B78" s="153" t="s">
        <v>327</v>
      </c>
      <c r="C78" s="153" t="s">
        <v>229</v>
      </c>
      <c r="D78" s="185"/>
      <c r="E78" s="177"/>
      <c r="F78" s="178"/>
      <c r="G78" s="179"/>
      <c r="H78" s="173"/>
      <c r="I78" s="179"/>
      <c r="J78" s="186"/>
      <c r="K78" s="186"/>
      <c r="L78" s="186"/>
    </row>
    <row r="79" spans="1:12" ht="22.5">
      <c r="A79" s="159"/>
      <c r="B79" s="159" t="s">
        <v>328</v>
      </c>
      <c r="C79" s="160" t="s">
        <v>329</v>
      </c>
      <c r="D79" s="142" t="s">
        <v>290</v>
      </c>
      <c r="E79" s="161">
        <v>32</v>
      </c>
      <c r="F79" s="162">
        <v>70000</v>
      </c>
      <c r="G79" s="60">
        <f>E79*F79</f>
        <v>2240000</v>
      </c>
      <c r="H79" s="159"/>
      <c r="I79" s="60" t="s">
        <v>222</v>
      </c>
      <c r="J79" s="60"/>
      <c r="K79" s="60"/>
      <c r="L79" s="60"/>
    </row>
    <row r="80" spans="1:12" ht="22.5">
      <c r="A80" s="159"/>
      <c r="B80" s="159" t="s">
        <v>330</v>
      </c>
      <c r="C80" s="160" t="s">
        <v>318</v>
      </c>
      <c r="D80" s="142" t="s">
        <v>500</v>
      </c>
      <c r="E80" s="161">
        <v>1</v>
      </c>
      <c r="F80" s="162">
        <v>700000</v>
      </c>
      <c r="G80" s="60">
        <f>E80*F80</f>
        <v>700000</v>
      </c>
      <c r="H80" s="159"/>
      <c r="I80" s="60" t="s">
        <v>222</v>
      </c>
      <c r="J80" s="60"/>
      <c r="K80" s="60"/>
      <c r="L80" s="60"/>
    </row>
    <row r="81" spans="1:12" ht="22.5">
      <c r="A81" s="159"/>
      <c r="B81" s="159" t="s">
        <v>331</v>
      </c>
      <c r="C81" s="160" t="s">
        <v>502</v>
      </c>
      <c r="D81" s="142" t="s">
        <v>500</v>
      </c>
      <c r="E81" s="161">
        <v>1</v>
      </c>
      <c r="F81" s="162">
        <v>100000</v>
      </c>
      <c r="G81" s="60">
        <f>E81*F81</f>
        <v>100000</v>
      </c>
      <c r="H81" s="159"/>
      <c r="I81" s="60" t="s">
        <v>222</v>
      </c>
      <c r="J81" s="60"/>
      <c r="K81" s="60"/>
      <c r="L81" s="60"/>
    </row>
    <row r="82" spans="1:12" ht="11.25">
      <c r="A82" s="159"/>
      <c r="B82" s="159" t="s">
        <v>332</v>
      </c>
      <c r="C82" s="160" t="s">
        <v>504</v>
      </c>
      <c r="D82" s="142" t="s">
        <v>505</v>
      </c>
      <c r="E82" s="161">
        <v>4</v>
      </c>
      <c r="F82" s="162">
        <v>146000</v>
      </c>
      <c r="G82" s="60">
        <f>E82*F82</f>
        <v>584000</v>
      </c>
      <c r="H82" s="159"/>
      <c r="I82" s="60" t="s">
        <v>222</v>
      </c>
      <c r="J82" s="60"/>
      <c r="K82" s="60"/>
      <c r="L82" s="60"/>
    </row>
    <row r="83" spans="1:12" s="172" customFormat="1" ht="11.25">
      <c r="A83" s="163"/>
      <c r="B83" s="163"/>
      <c r="C83" s="165" t="s">
        <v>506</v>
      </c>
      <c r="D83" s="166"/>
      <c r="E83" s="167"/>
      <c r="F83" s="168"/>
      <c r="G83" s="169">
        <f>SUM(G79:G82)</f>
        <v>3624000</v>
      </c>
      <c r="H83" s="170"/>
      <c r="I83" s="169" t="s">
        <v>222</v>
      </c>
      <c r="J83" s="171"/>
      <c r="K83" s="171"/>
      <c r="L83" s="171"/>
    </row>
    <row r="84" spans="1:12" ht="11.25">
      <c r="A84" s="159"/>
      <c r="B84" s="192"/>
      <c r="C84" s="193" t="s">
        <v>333</v>
      </c>
      <c r="D84" s="194"/>
      <c r="E84" s="195"/>
      <c r="F84" s="196"/>
      <c r="G84" s="197">
        <f>G83+G77+G71+G62+G55+G33+G26+G19</f>
        <v>60293000</v>
      </c>
      <c r="H84" s="198"/>
      <c r="I84" s="197"/>
      <c r="J84" s="199"/>
      <c r="K84" s="199"/>
      <c r="L84" s="199"/>
    </row>
    <row r="85" spans="1:12" s="157" customFormat="1" ht="21">
      <c r="A85" s="183"/>
      <c r="B85" s="153" t="s">
        <v>334</v>
      </c>
      <c r="C85" s="153" t="s">
        <v>335</v>
      </c>
      <c r="D85" s="185"/>
      <c r="E85" s="177"/>
      <c r="F85" s="178"/>
      <c r="G85" s="179"/>
      <c r="H85" s="173"/>
      <c r="I85" s="179"/>
      <c r="J85" s="186"/>
      <c r="K85" s="186"/>
      <c r="L85" s="186"/>
    </row>
    <row r="86" spans="1:12" s="157" customFormat="1" ht="42">
      <c r="A86" s="183"/>
      <c r="B86" s="153" t="s">
        <v>336</v>
      </c>
      <c r="C86" s="153" t="s">
        <v>337</v>
      </c>
      <c r="D86" s="185"/>
      <c r="E86" s="177"/>
      <c r="F86" s="178"/>
      <c r="G86" s="179"/>
      <c r="H86" s="173"/>
      <c r="I86" s="179"/>
      <c r="J86" s="186"/>
      <c r="K86" s="186"/>
      <c r="L86" s="186"/>
    </row>
    <row r="87" spans="1:12" ht="45">
      <c r="A87" s="159"/>
      <c r="B87" s="27" t="s">
        <v>338</v>
      </c>
      <c r="C87" s="160" t="s">
        <v>339</v>
      </c>
      <c r="D87" s="142" t="s">
        <v>494</v>
      </c>
      <c r="E87" s="161">
        <v>100</v>
      </c>
      <c r="F87" s="162">
        <v>70000</v>
      </c>
      <c r="G87" s="60">
        <f aca="true" t="shared" si="2" ref="G87:G92">E87*F87</f>
        <v>7000000</v>
      </c>
      <c r="H87" s="159"/>
      <c r="I87" s="60"/>
      <c r="J87" s="60"/>
      <c r="K87" s="60"/>
      <c r="L87" s="60"/>
    </row>
    <row r="88" spans="1:12" ht="33.75">
      <c r="A88" s="159"/>
      <c r="B88" s="27" t="s">
        <v>340</v>
      </c>
      <c r="C88" s="160" t="s">
        <v>341</v>
      </c>
      <c r="D88" s="142" t="s">
        <v>543</v>
      </c>
      <c r="E88" s="161">
        <v>25</v>
      </c>
      <c r="F88" s="162">
        <v>5000</v>
      </c>
      <c r="G88" s="60">
        <f t="shared" si="2"/>
        <v>125000</v>
      </c>
      <c r="H88" s="159"/>
      <c r="I88" s="60" t="s">
        <v>222</v>
      </c>
      <c r="J88" s="60"/>
      <c r="K88" s="60"/>
      <c r="L88" s="60"/>
    </row>
    <row r="89" spans="1:12" ht="15" customHeight="1">
      <c r="A89" s="159"/>
      <c r="B89" s="27" t="s">
        <v>342</v>
      </c>
      <c r="C89" s="160" t="s">
        <v>343</v>
      </c>
      <c r="D89" s="142" t="s">
        <v>536</v>
      </c>
      <c r="E89" s="161">
        <v>1</v>
      </c>
      <c r="F89" s="162">
        <v>200000</v>
      </c>
      <c r="G89" s="60">
        <f t="shared" si="2"/>
        <v>200000</v>
      </c>
      <c r="H89" s="159"/>
      <c r="I89" s="60"/>
      <c r="J89" s="60"/>
      <c r="K89" s="60"/>
      <c r="L89" s="60"/>
    </row>
    <row r="90" spans="1:12" ht="36" customHeight="1">
      <c r="A90" s="159"/>
      <c r="B90" s="27" t="s">
        <v>344</v>
      </c>
      <c r="C90" s="160" t="s">
        <v>345</v>
      </c>
      <c r="D90" s="142" t="s">
        <v>536</v>
      </c>
      <c r="E90" s="161">
        <v>25</v>
      </c>
      <c r="F90" s="162">
        <v>250000</v>
      </c>
      <c r="G90" s="60">
        <f t="shared" si="2"/>
        <v>6250000</v>
      </c>
      <c r="H90" s="159"/>
      <c r="I90" s="60"/>
      <c r="J90" s="60"/>
      <c r="K90" s="60"/>
      <c r="L90" s="60"/>
    </row>
    <row r="91" spans="1:12" ht="22.5">
      <c r="A91" s="159"/>
      <c r="B91" s="27" t="s">
        <v>346</v>
      </c>
      <c r="C91" s="160" t="s">
        <v>318</v>
      </c>
      <c r="D91" s="142" t="s">
        <v>500</v>
      </c>
      <c r="E91" s="161">
        <v>1</v>
      </c>
      <c r="F91" s="162">
        <v>700000</v>
      </c>
      <c r="G91" s="60">
        <f t="shared" si="2"/>
        <v>700000</v>
      </c>
      <c r="H91" s="159"/>
      <c r="I91" s="60"/>
      <c r="J91" s="60"/>
      <c r="K91" s="60"/>
      <c r="L91" s="60"/>
    </row>
    <row r="92" spans="1:12" ht="22.5">
      <c r="A92" s="159"/>
      <c r="B92" s="27" t="s">
        <v>347</v>
      </c>
      <c r="C92" s="160" t="s">
        <v>502</v>
      </c>
      <c r="D92" s="142" t="s">
        <v>500</v>
      </c>
      <c r="E92" s="161">
        <v>1</v>
      </c>
      <c r="F92" s="162">
        <v>100000</v>
      </c>
      <c r="G92" s="60">
        <f t="shared" si="2"/>
        <v>100000</v>
      </c>
      <c r="H92" s="159"/>
      <c r="I92" s="60"/>
      <c r="J92" s="60"/>
      <c r="K92" s="60"/>
      <c r="L92" s="60"/>
    </row>
    <row r="93" spans="1:12" ht="22.5">
      <c r="A93" s="159"/>
      <c r="B93" s="27" t="s">
        <v>348</v>
      </c>
      <c r="C93" s="160" t="s">
        <v>504</v>
      </c>
      <c r="D93" s="142" t="s">
        <v>505</v>
      </c>
      <c r="E93" s="161">
        <v>15</v>
      </c>
      <c r="F93" s="162">
        <v>146000</v>
      </c>
      <c r="G93" s="60">
        <f>F93*E93</f>
        <v>2190000</v>
      </c>
      <c r="H93" s="159"/>
      <c r="I93" s="60"/>
      <c r="J93" s="60"/>
      <c r="K93" s="60"/>
      <c r="L93" s="60"/>
    </row>
    <row r="94" spans="1:12" s="201" customFormat="1" ht="11.25" customHeight="1">
      <c r="A94" s="170"/>
      <c r="B94" s="170"/>
      <c r="C94" s="165" t="s">
        <v>506</v>
      </c>
      <c r="D94" s="200"/>
      <c r="E94" s="167"/>
      <c r="F94" s="168"/>
      <c r="G94" s="169">
        <f>SUM(G87:G93)</f>
        <v>16565000</v>
      </c>
      <c r="H94" s="170"/>
      <c r="I94" s="169"/>
      <c r="J94" s="169" t="s">
        <v>222</v>
      </c>
      <c r="K94" s="169"/>
      <c r="L94" s="169"/>
    </row>
    <row r="95" spans="1:12" s="157" customFormat="1" ht="14.25" customHeight="1">
      <c r="A95" s="183"/>
      <c r="B95" s="153" t="s">
        <v>349</v>
      </c>
      <c r="C95" s="153" t="s">
        <v>350</v>
      </c>
      <c r="D95" s="185"/>
      <c r="E95" s="177"/>
      <c r="F95" s="178"/>
      <c r="G95" s="179"/>
      <c r="H95" s="173"/>
      <c r="I95" s="179"/>
      <c r="J95" s="186"/>
      <c r="K95" s="186"/>
      <c r="L95" s="186"/>
    </row>
    <row r="96" spans="1:12" ht="22.5">
      <c r="A96" s="159"/>
      <c r="B96" s="27" t="s">
        <v>351</v>
      </c>
      <c r="C96" s="160" t="s">
        <v>352</v>
      </c>
      <c r="D96" s="142" t="s">
        <v>290</v>
      </c>
      <c r="E96" s="161">
        <v>8</v>
      </c>
      <c r="F96" s="162">
        <v>70000</v>
      </c>
      <c r="G96" s="60">
        <f aca="true" t="shared" si="3" ref="G96:G102">E96*F96</f>
        <v>560000</v>
      </c>
      <c r="H96" s="159"/>
      <c r="I96" s="60"/>
      <c r="J96" s="60"/>
      <c r="K96" s="60"/>
      <c r="L96" s="60"/>
    </row>
    <row r="97" spans="1:12" ht="33.75">
      <c r="A97" s="159"/>
      <c r="B97" s="27" t="s">
        <v>353</v>
      </c>
      <c r="C97" s="160" t="s">
        <v>341</v>
      </c>
      <c r="D97" s="142" t="s">
        <v>543</v>
      </c>
      <c r="E97" s="161">
        <v>25</v>
      </c>
      <c r="F97" s="162">
        <v>5000</v>
      </c>
      <c r="G97" s="60">
        <f t="shared" si="3"/>
        <v>125000</v>
      </c>
      <c r="H97" s="159"/>
      <c r="I97" s="60"/>
      <c r="J97" s="60"/>
      <c r="K97" s="60"/>
      <c r="L97" s="60"/>
    </row>
    <row r="98" spans="1:12" ht="9.75" customHeight="1">
      <c r="A98" s="159"/>
      <c r="B98" s="27" t="s">
        <v>354</v>
      </c>
      <c r="C98" s="160" t="s">
        <v>343</v>
      </c>
      <c r="D98" s="142" t="s">
        <v>536</v>
      </c>
      <c r="E98" s="161">
        <v>1</v>
      </c>
      <c r="F98" s="162">
        <v>200000</v>
      </c>
      <c r="G98" s="60">
        <f t="shared" si="3"/>
        <v>200000</v>
      </c>
      <c r="H98" s="159"/>
      <c r="I98" s="60"/>
      <c r="J98" s="60"/>
      <c r="K98" s="60"/>
      <c r="L98" s="60"/>
    </row>
    <row r="99" spans="1:12" ht="22.5">
      <c r="A99" s="159"/>
      <c r="B99" s="27" t="s">
        <v>355</v>
      </c>
      <c r="C99" s="160" t="s">
        <v>318</v>
      </c>
      <c r="D99" s="142" t="s">
        <v>500</v>
      </c>
      <c r="E99" s="161">
        <v>1</v>
      </c>
      <c r="F99" s="162">
        <v>700000</v>
      </c>
      <c r="G99" s="60">
        <f t="shared" si="3"/>
        <v>700000</v>
      </c>
      <c r="H99" s="159"/>
      <c r="I99" s="60"/>
      <c r="J99" s="60"/>
      <c r="K99" s="60"/>
      <c r="L99" s="60"/>
    </row>
    <row r="100" spans="1:12" ht="22.5">
      <c r="A100" s="159"/>
      <c r="B100" s="27" t="s">
        <v>356</v>
      </c>
      <c r="C100" s="160" t="s">
        <v>502</v>
      </c>
      <c r="D100" s="142" t="s">
        <v>500</v>
      </c>
      <c r="E100" s="161">
        <v>1</v>
      </c>
      <c r="F100" s="162">
        <v>100000</v>
      </c>
      <c r="G100" s="60">
        <f t="shared" si="3"/>
        <v>100000</v>
      </c>
      <c r="H100" s="159"/>
      <c r="I100" s="60"/>
      <c r="J100" s="60"/>
      <c r="K100" s="60"/>
      <c r="L100" s="60"/>
    </row>
    <row r="101" spans="1:12" ht="22.5">
      <c r="A101" s="159"/>
      <c r="B101" s="27" t="s">
        <v>357</v>
      </c>
      <c r="C101" s="160" t="s">
        <v>504</v>
      </c>
      <c r="D101" s="142" t="s">
        <v>505</v>
      </c>
      <c r="E101" s="161">
        <v>3</v>
      </c>
      <c r="F101" s="162">
        <v>146000</v>
      </c>
      <c r="G101" s="60">
        <f t="shared" si="3"/>
        <v>438000</v>
      </c>
      <c r="H101" s="159"/>
      <c r="I101" s="60"/>
      <c r="J101" s="60"/>
      <c r="K101" s="60"/>
      <c r="L101" s="60"/>
    </row>
    <row r="102" spans="1:12" ht="22.5">
      <c r="A102" s="159"/>
      <c r="B102" s="27" t="s">
        <v>358</v>
      </c>
      <c r="C102" s="160" t="s">
        <v>359</v>
      </c>
      <c r="D102" s="142" t="s">
        <v>360</v>
      </c>
      <c r="E102" s="161">
        <v>25</v>
      </c>
      <c r="F102" s="162">
        <v>4000</v>
      </c>
      <c r="G102" s="60">
        <f t="shared" si="3"/>
        <v>100000</v>
      </c>
      <c r="H102" s="159"/>
      <c r="I102" s="60"/>
      <c r="J102" s="60"/>
      <c r="K102" s="60"/>
      <c r="L102" s="60"/>
    </row>
    <row r="103" spans="1:12" s="172" customFormat="1" ht="10.5" customHeight="1">
      <c r="A103" s="163"/>
      <c r="B103" s="163"/>
      <c r="C103" s="165" t="s">
        <v>506</v>
      </c>
      <c r="D103" s="166"/>
      <c r="E103" s="167"/>
      <c r="F103" s="168"/>
      <c r="G103" s="169">
        <f>SUM(G96:G102)</f>
        <v>2223000</v>
      </c>
      <c r="H103" s="170"/>
      <c r="I103" s="169"/>
      <c r="J103" s="171" t="s">
        <v>222</v>
      </c>
      <c r="K103" s="171"/>
      <c r="L103" s="171"/>
    </row>
    <row r="104" spans="1:12" s="157" customFormat="1" ht="31.5">
      <c r="A104" s="183"/>
      <c r="B104" s="153" t="s">
        <v>361</v>
      </c>
      <c r="C104" s="153" t="s">
        <v>362</v>
      </c>
      <c r="D104" s="185"/>
      <c r="E104" s="177"/>
      <c r="F104" s="178"/>
      <c r="G104" s="179"/>
      <c r="H104" s="173"/>
      <c r="I104" s="179"/>
      <c r="J104" s="186"/>
      <c r="K104" s="186"/>
      <c r="L104" s="186"/>
    </row>
    <row r="105" spans="1:12" ht="22.5">
      <c r="A105" s="159"/>
      <c r="B105" s="27" t="s">
        <v>363</v>
      </c>
      <c r="C105" s="160" t="s">
        <v>352</v>
      </c>
      <c r="D105" s="142" t="s">
        <v>290</v>
      </c>
      <c r="E105" s="161">
        <v>32</v>
      </c>
      <c r="F105" s="162">
        <v>70000</v>
      </c>
      <c r="G105" s="60">
        <f aca="true" t="shared" si="4" ref="G105:G110">E105*F105</f>
        <v>2240000</v>
      </c>
      <c r="H105" s="159"/>
      <c r="I105" s="60"/>
      <c r="J105" s="60"/>
      <c r="K105" s="60"/>
      <c r="L105" s="60"/>
    </row>
    <row r="106" spans="1:12" ht="33.75">
      <c r="A106" s="159"/>
      <c r="B106" s="27" t="s">
        <v>364</v>
      </c>
      <c r="C106" s="160" t="s">
        <v>341</v>
      </c>
      <c r="D106" s="142" t="s">
        <v>543</v>
      </c>
      <c r="E106" s="161">
        <v>25</v>
      </c>
      <c r="F106" s="162">
        <v>5000</v>
      </c>
      <c r="G106" s="60">
        <f t="shared" si="4"/>
        <v>125000</v>
      </c>
      <c r="H106" s="159"/>
      <c r="I106" s="60"/>
      <c r="J106" s="60"/>
      <c r="K106" s="60"/>
      <c r="L106" s="60"/>
    </row>
    <row r="107" spans="1:12" ht="45">
      <c r="A107" s="159"/>
      <c r="B107" s="27" t="s">
        <v>365</v>
      </c>
      <c r="C107" s="160" t="s">
        <v>366</v>
      </c>
      <c r="D107" s="142" t="s">
        <v>536</v>
      </c>
      <c r="E107" s="161">
        <v>1</v>
      </c>
      <c r="F107" s="162">
        <v>600000</v>
      </c>
      <c r="G107" s="60">
        <f t="shared" si="4"/>
        <v>600000</v>
      </c>
      <c r="H107" s="159"/>
      <c r="I107" s="60"/>
      <c r="J107" s="60"/>
      <c r="K107" s="60"/>
      <c r="L107" s="60"/>
    </row>
    <row r="108" spans="1:12" ht="12" customHeight="1">
      <c r="A108" s="159"/>
      <c r="B108" s="27" t="s">
        <v>367</v>
      </c>
      <c r="C108" s="160" t="s">
        <v>343</v>
      </c>
      <c r="D108" s="142" t="s">
        <v>536</v>
      </c>
      <c r="E108" s="161">
        <v>1</v>
      </c>
      <c r="F108" s="162">
        <v>200000</v>
      </c>
      <c r="G108" s="60">
        <f t="shared" si="4"/>
        <v>200000</v>
      </c>
      <c r="H108" s="159"/>
      <c r="I108" s="60"/>
      <c r="J108" s="60"/>
      <c r="K108" s="60"/>
      <c r="L108" s="60"/>
    </row>
    <row r="109" spans="1:12" ht="22.5">
      <c r="A109" s="159"/>
      <c r="B109" s="27" t="s">
        <v>368</v>
      </c>
      <c r="C109" s="160" t="s">
        <v>318</v>
      </c>
      <c r="D109" s="142" t="s">
        <v>500</v>
      </c>
      <c r="E109" s="161">
        <v>1</v>
      </c>
      <c r="F109" s="162">
        <v>700000</v>
      </c>
      <c r="G109" s="60">
        <f t="shared" si="4"/>
        <v>700000</v>
      </c>
      <c r="H109" s="159"/>
      <c r="I109" s="60"/>
      <c r="J109" s="60"/>
      <c r="K109" s="60"/>
      <c r="L109" s="60"/>
    </row>
    <row r="110" spans="1:12" ht="22.5">
      <c r="A110" s="159"/>
      <c r="B110" s="27" t="s">
        <v>369</v>
      </c>
      <c r="C110" s="160" t="s">
        <v>502</v>
      </c>
      <c r="D110" s="142" t="s">
        <v>500</v>
      </c>
      <c r="E110" s="161">
        <v>1</v>
      </c>
      <c r="F110" s="162">
        <v>100000</v>
      </c>
      <c r="G110" s="60">
        <f t="shared" si="4"/>
        <v>100000</v>
      </c>
      <c r="H110" s="159"/>
      <c r="I110" s="60"/>
      <c r="J110" s="60"/>
      <c r="K110" s="60"/>
      <c r="L110" s="60"/>
    </row>
    <row r="111" spans="1:12" ht="22.5">
      <c r="A111" s="159"/>
      <c r="B111" s="27" t="s">
        <v>370</v>
      </c>
      <c r="C111" s="160" t="s">
        <v>504</v>
      </c>
      <c r="D111" s="142" t="s">
        <v>505</v>
      </c>
      <c r="E111" s="161">
        <v>4</v>
      </c>
      <c r="F111" s="162">
        <v>146000</v>
      </c>
      <c r="G111" s="60">
        <f>F111*E111</f>
        <v>584000</v>
      </c>
      <c r="H111" s="159"/>
      <c r="I111" s="60"/>
      <c r="J111" s="60"/>
      <c r="K111" s="60"/>
      <c r="L111" s="60"/>
    </row>
    <row r="112" spans="1:12" s="172" customFormat="1" ht="11.25" customHeight="1">
      <c r="A112" s="163"/>
      <c r="B112" s="163"/>
      <c r="C112" s="165" t="s">
        <v>506</v>
      </c>
      <c r="D112" s="166"/>
      <c r="E112" s="167"/>
      <c r="F112" s="168"/>
      <c r="G112" s="169">
        <f>SUM(G105:G111)</f>
        <v>4549000</v>
      </c>
      <c r="H112" s="170"/>
      <c r="I112" s="169"/>
      <c r="J112" s="171" t="s">
        <v>222</v>
      </c>
      <c r="K112" s="171"/>
      <c r="L112" s="171"/>
    </row>
    <row r="113" spans="1:12" ht="11.25">
      <c r="A113" s="159"/>
      <c r="B113" s="192"/>
      <c r="C113" s="193" t="s">
        <v>333</v>
      </c>
      <c r="D113" s="194"/>
      <c r="E113" s="195"/>
      <c r="F113" s="196"/>
      <c r="G113" s="197">
        <f>G112+G103+G94</f>
        <v>23337000</v>
      </c>
      <c r="H113" s="198"/>
      <c r="I113" s="197"/>
      <c r="J113" s="199"/>
      <c r="K113" s="199"/>
      <c r="L113" s="199"/>
    </row>
    <row r="114" spans="1:12" s="157" customFormat="1" ht="11.25">
      <c r="A114" s="183"/>
      <c r="B114" s="153" t="s">
        <v>371</v>
      </c>
      <c r="C114" s="153" t="s">
        <v>372</v>
      </c>
      <c r="D114" s="185"/>
      <c r="E114" s="177"/>
      <c r="F114" s="178"/>
      <c r="G114" s="179"/>
      <c r="H114" s="173"/>
      <c r="I114" s="179"/>
      <c r="J114" s="186"/>
      <c r="K114" s="186"/>
      <c r="L114" s="186"/>
    </row>
    <row r="115" spans="1:12" s="157" customFormat="1" ht="21">
      <c r="A115" s="183"/>
      <c r="B115" s="153" t="s">
        <v>373</v>
      </c>
      <c r="C115" s="153" t="s">
        <v>374</v>
      </c>
      <c r="D115" s="185"/>
      <c r="E115" s="177"/>
      <c r="F115" s="178"/>
      <c r="G115" s="179"/>
      <c r="H115" s="173"/>
      <c r="I115" s="179"/>
      <c r="J115" s="186"/>
      <c r="K115" s="186"/>
      <c r="L115" s="186"/>
    </row>
    <row r="116" spans="1:12" ht="22.5">
      <c r="A116" s="159"/>
      <c r="B116" s="27" t="s">
        <v>375</v>
      </c>
      <c r="C116" s="160" t="s">
        <v>376</v>
      </c>
      <c r="D116" s="142" t="s">
        <v>290</v>
      </c>
      <c r="E116" s="161">
        <v>64</v>
      </c>
      <c r="F116" s="162">
        <v>70000</v>
      </c>
      <c r="G116" s="60">
        <f>E116*F116</f>
        <v>4480000</v>
      </c>
      <c r="H116" s="159"/>
      <c r="I116" s="60"/>
      <c r="J116" s="60"/>
      <c r="K116" s="60"/>
      <c r="L116" s="60"/>
    </row>
    <row r="117" spans="1:12" ht="22.5">
      <c r="A117" s="159"/>
      <c r="B117" s="27" t="s">
        <v>377</v>
      </c>
      <c r="C117" s="160" t="s">
        <v>412</v>
      </c>
      <c r="D117" s="142" t="s">
        <v>536</v>
      </c>
      <c r="E117" s="161">
        <v>1</v>
      </c>
      <c r="F117" s="162">
        <v>100000</v>
      </c>
      <c r="G117" s="60">
        <f>E117*F117</f>
        <v>100000</v>
      </c>
      <c r="H117" s="159"/>
      <c r="I117" s="60"/>
      <c r="J117" s="60"/>
      <c r="K117" s="60"/>
      <c r="L117" s="60"/>
    </row>
    <row r="118" spans="1:12" ht="22.5">
      <c r="A118" s="159"/>
      <c r="B118" s="27" t="s">
        <v>413</v>
      </c>
      <c r="C118" s="160" t="s">
        <v>318</v>
      </c>
      <c r="D118" s="142" t="s">
        <v>500</v>
      </c>
      <c r="E118" s="161">
        <v>1</v>
      </c>
      <c r="F118" s="162">
        <v>700000</v>
      </c>
      <c r="G118" s="60">
        <f>E118*F118</f>
        <v>700000</v>
      </c>
      <c r="H118" s="159"/>
      <c r="I118" s="60"/>
      <c r="J118" s="60"/>
      <c r="K118" s="60"/>
      <c r="L118" s="60"/>
    </row>
    <row r="119" spans="1:12" ht="22.5">
      <c r="A119" s="159"/>
      <c r="B119" s="27" t="s">
        <v>414</v>
      </c>
      <c r="C119" s="160" t="s">
        <v>502</v>
      </c>
      <c r="D119" s="142" t="s">
        <v>500</v>
      </c>
      <c r="E119" s="161">
        <v>1</v>
      </c>
      <c r="F119" s="162">
        <v>100000</v>
      </c>
      <c r="G119" s="60">
        <f>E119*F119</f>
        <v>100000</v>
      </c>
      <c r="H119" s="159"/>
      <c r="I119" s="60"/>
      <c r="J119" s="60"/>
      <c r="K119" s="60"/>
      <c r="L119" s="60"/>
    </row>
    <row r="120" spans="1:12" ht="22.5">
      <c r="A120" s="159"/>
      <c r="B120" s="27" t="s">
        <v>415</v>
      </c>
      <c r="C120" s="160" t="s">
        <v>504</v>
      </c>
      <c r="D120" s="142" t="s">
        <v>505</v>
      </c>
      <c r="E120" s="161">
        <v>7</v>
      </c>
      <c r="F120" s="162">
        <v>145000</v>
      </c>
      <c r="G120" s="60">
        <f>F120*E120</f>
        <v>1015000</v>
      </c>
      <c r="H120" s="159"/>
      <c r="I120" s="60"/>
      <c r="J120" s="60"/>
      <c r="K120" s="60"/>
      <c r="L120" s="60"/>
    </row>
    <row r="121" spans="1:12" s="172" customFormat="1" ht="12" customHeight="1">
      <c r="A121" s="163"/>
      <c r="B121" s="163"/>
      <c r="C121" s="165" t="s">
        <v>506</v>
      </c>
      <c r="D121" s="166"/>
      <c r="E121" s="167"/>
      <c r="F121" s="168"/>
      <c r="G121" s="169">
        <f>SUM(G116:G120)</f>
        <v>6395000</v>
      </c>
      <c r="H121" s="170"/>
      <c r="I121" s="169"/>
      <c r="J121" s="171" t="s">
        <v>222</v>
      </c>
      <c r="K121" s="171"/>
      <c r="L121" s="171"/>
    </row>
    <row r="122" spans="1:12" s="158" customFormat="1" ht="10.5">
      <c r="A122" s="173"/>
      <c r="B122" s="153" t="s">
        <v>416</v>
      </c>
      <c r="C122" s="153" t="s">
        <v>227</v>
      </c>
      <c r="D122" s="176"/>
      <c r="E122" s="177"/>
      <c r="F122" s="178"/>
      <c r="G122" s="179"/>
      <c r="H122" s="173"/>
      <c r="I122" s="179"/>
      <c r="J122" s="179"/>
      <c r="K122" s="179"/>
      <c r="L122" s="179"/>
    </row>
    <row r="123" spans="1:12" ht="22.5">
      <c r="A123" s="159"/>
      <c r="B123" s="27" t="s">
        <v>417</v>
      </c>
      <c r="C123" s="160" t="s">
        <v>418</v>
      </c>
      <c r="D123" s="142" t="s">
        <v>290</v>
      </c>
      <c r="E123" s="161">
        <v>32</v>
      </c>
      <c r="F123" s="162">
        <v>70000</v>
      </c>
      <c r="G123" s="60">
        <f>E123*F123</f>
        <v>2240000</v>
      </c>
      <c r="H123" s="159"/>
      <c r="I123" s="60"/>
      <c r="J123" s="60"/>
      <c r="K123" s="60"/>
      <c r="L123" s="60"/>
    </row>
    <row r="124" spans="1:12" ht="22.5">
      <c r="A124" s="159"/>
      <c r="B124" s="27" t="s">
        <v>419</v>
      </c>
      <c r="C124" s="160" t="s">
        <v>412</v>
      </c>
      <c r="D124" s="142" t="s">
        <v>497</v>
      </c>
      <c r="E124" s="161">
        <v>1</v>
      </c>
      <c r="F124" s="162">
        <v>100000</v>
      </c>
      <c r="G124" s="60">
        <f>E124*F124</f>
        <v>100000</v>
      </c>
      <c r="H124" s="159"/>
      <c r="I124" s="60"/>
      <c r="J124" s="60"/>
      <c r="K124" s="60"/>
      <c r="L124" s="60"/>
    </row>
    <row r="125" spans="1:12" ht="22.5">
      <c r="A125" s="159"/>
      <c r="B125" s="27" t="s">
        <v>420</v>
      </c>
      <c r="C125" s="160" t="s">
        <v>318</v>
      </c>
      <c r="D125" s="142" t="s">
        <v>500</v>
      </c>
      <c r="E125" s="161">
        <v>1</v>
      </c>
      <c r="F125" s="162">
        <v>700000</v>
      </c>
      <c r="G125" s="60">
        <f>E125*F125</f>
        <v>700000</v>
      </c>
      <c r="H125" s="159"/>
      <c r="I125" s="60"/>
      <c r="J125" s="60"/>
      <c r="K125" s="60"/>
      <c r="L125" s="60"/>
    </row>
    <row r="126" spans="1:12" ht="22.5">
      <c r="A126" s="159"/>
      <c r="B126" s="27" t="s">
        <v>421</v>
      </c>
      <c r="C126" s="160" t="s">
        <v>502</v>
      </c>
      <c r="D126" s="142" t="s">
        <v>500</v>
      </c>
      <c r="E126" s="161">
        <v>1</v>
      </c>
      <c r="F126" s="162">
        <v>100000</v>
      </c>
      <c r="G126" s="60">
        <f>E126*F126</f>
        <v>100000</v>
      </c>
      <c r="H126" s="159"/>
      <c r="I126" s="60"/>
      <c r="J126" s="60"/>
      <c r="K126" s="60"/>
      <c r="L126" s="60"/>
    </row>
    <row r="127" spans="1:12" ht="22.5">
      <c r="A127" s="159"/>
      <c r="B127" s="27" t="s">
        <v>422</v>
      </c>
      <c r="C127" s="160" t="s">
        <v>504</v>
      </c>
      <c r="D127" s="142" t="s">
        <v>505</v>
      </c>
      <c r="E127" s="161">
        <v>6</v>
      </c>
      <c r="F127" s="162">
        <v>146000</v>
      </c>
      <c r="G127" s="60">
        <f>F127*E127</f>
        <v>876000</v>
      </c>
      <c r="H127" s="159"/>
      <c r="I127" s="60"/>
      <c r="J127" s="60"/>
      <c r="K127" s="60"/>
      <c r="L127" s="60"/>
    </row>
    <row r="128" spans="1:12" s="191" customFormat="1" ht="11.25" customHeight="1">
      <c r="A128" s="187"/>
      <c r="B128" s="187"/>
      <c r="C128" s="202" t="s">
        <v>506</v>
      </c>
      <c r="D128" s="203"/>
      <c r="E128" s="204"/>
      <c r="F128" s="205"/>
      <c r="G128" s="189">
        <f>SUM(G123:G127)</f>
        <v>4016000</v>
      </c>
      <c r="H128" s="188"/>
      <c r="I128" s="189"/>
      <c r="J128" s="190" t="s">
        <v>222</v>
      </c>
      <c r="K128" s="190"/>
      <c r="L128" s="190"/>
    </row>
    <row r="129" spans="1:12" ht="11.25">
      <c r="A129" s="159"/>
      <c r="B129" s="192"/>
      <c r="C129" s="193" t="s">
        <v>333</v>
      </c>
      <c r="D129" s="194"/>
      <c r="E129" s="195"/>
      <c r="F129" s="196"/>
      <c r="G129" s="197">
        <f>G128+G121</f>
        <v>10411000</v>
      </c>
      <c r="H129" s="198"/>
      <c r="I129" s="197"/>
      <c r="J129" s="199"/>
      <c r="K129" s="199"/>
      <c r="L129" s="199"/>
    </row>
    <row r="130" spans="1:12" s="157" customFormat="1" ht="21">
      <c r="A130" s="183"/>
      <c r="B130" s="153" t="s">
        <v>423</v>
      </c>
      <c r="C130" s="206" t="s">
        <v>424</v>
      </c>
      <c r="D130" s="185"/>
      <c r="E130" s="177"/>
      <c r="F130" s="178"/>
      <c r="G130" s="179"/>
      <c r="H130" s="173"/>
      <c r="I130" s="179"/>
      <c r="J130" s="186"/>
      <c r="K130" s="186"/>
      <c r="L130" s="186"/>
    </row>
    <row r="131" spans="1:12" s="157" customFormat="1" ht="42">
      <c r="A131" s="183"/>
      <c r="B131" s="153" t="s">
        <v>425</v>
      </c>
      <c r="C131" s="153" t="s">
        <v>230</v>
      </c>
      <c r="D131" s="185"/>
      <c r="E131" s="177"/>
      <c r="F131" s="178"/>
      <c r="G131" s="179"/>
      <c r="H131" s="173"/>
      <c r="I131" s="179"/>
      <c r="J131" s="186"/>
      <c r="K131" s="186"/>
      <c r="L131" s="186"/>
    </row>
    <row r="132" spans="1:12" ht="67.5">
      <c r="A132" s="159"/>
      <c r="B132" s="27" t="s">
        <v>426</v>
      </c>
      <c r="C132" s="160" t="s">
        <v>427</v>
      </c>
      <c r="D132" s="142" t="s">
        <v>290</v>
      </c>
      <c r="E132" s="161">
        <v>48</v>
      </c>
      <c r="F132" s="162">
        <v>70000</v>
      </c>
      <c r="G132" s="60">
        <f aca="true" t="shared" si="5" ref="G132:G137">E132*F132</f>
        <v>3360000</v>
      </c>
      <c r="H132" s="159"/>
      <c r="I132" s="60"/>
      <c r="J132" s="60"/>
      <c r="K132" s="60"/>
      <c r="L132" s="60"/>
    </row>
    <row r="133" spans="1:12" ht="22.5">
      <c r="A133" s="159"/>
      <c r="B133" s="27" t="s">
        <v>428</v>
      </c>
      <c r="C133" s="160" t="s">
        <v>429</v>
      </c>
      <c r="D133" s="142" t="s">
        <v>543</v>
      </c>
      <c r="E133" s="161">
        <v>25</v>
      </c>
      <c r="F133" s="162">
        <v>5000</v>
      </c>
      <c r="G133" s="60">
        <f t="shared" si="5"/>
        <v>125000</v>
      </c>
      <c r="H133" s="159"/>
      <c r="I133" s="60"/>
      <c r="J133" s="60"/>
      <c r="K133" s="60"/>
      <c r="L133" s="60"/>
    </row>
    <row r="134" spans="1:12" ht="22.5">
      <c r="A134" s="159"/>
      <c r="B134" s="27" t="s">
        <v>430</v>
      </c>
      <c r="C134" s="160" t="s">
        <v>412</v>
      </c>
      <c r="D134" s="142" t="s">
        <v>536</v>
      </c>
      <c r="E134" s="161">
        <v>1</v>
      </c>
      <c r="F134" s="162">
        <v>100000</v>
      </c>
      <c r="G134" s="60">
        <f t="shared" si="5"/>
        <v>100000</v>
      </c>
      <c r="H134" s="159"/>
      <c r="I134" s="60"/>
      <c r="J134" s="60"/>
      <c r="K134" s="60"/>
      <c r="L134" s="60"/>
    </row>
    <row r="135" spans="1:12" ht="22.5">
      <c r="A135" s="159"/>
      <c r="B135" s="27" t="s">
        <v>431</v>
      </c>
      <c r="C135" s="160" t="s">
        <v>432</v>
      </c>
      <c r="D135" s="142" t="s">
        <v>536</v>
      </c>
      <c r="E135" s="161">
        <v>1</v>
      </c>
      <c r="F135" s="162">
        <v>1000000</v>
      </c>
      <c r="G135" s="60">
        <f t="shared" si="5"/>
        <v>1000000</v>
      </c>
      <c r="H135" s="159"/>
      <c r="I135" s="60"/>
      <c r="J135" s="60"/>
      <c r="K135" s="60"/>
      <c r="L135" s="60"/>
    </row>
    <row r="136" spans="1:12" ht="22.5">
      <c r="A136" s="159"/>
      <c r="B136" s="27" t="s">
        <v>433</v>
      </c>
      <c r="C136" s="160" t="s">
        <v>318</v>
      </c>
      <c r="D136" s="142" t="s">
        <v>500</v>
      </c>
      <c r="E136" s="161">
        <v>1</v>
      </c>
      <c r="F136" s="162">
        <v>700000</v>
      </c>
      <c r="G136" s="60">
        <f t="shared" si="5"/>
        <v>700000</v>
      </c>
      <c r="H136" s="159"/>
      <c r="I136" s="60"/>
      <c r="J136" s="60"/>
      <c r="K136" s="60"/>
      <c r="L136" s="60"/>
    </row>
    <row r="137" spans="1:12" ht="22.5">
      <c r="A137" s="159"/>
      <c r="B137" s="27" t="s">
        <v>434</v>
      </c>
      <c r="C137" s="160" t="s">
        <v>502</v>
      </c>
      <c r="D137" s="142" t="s">
        <v>500</v>
      </c>
      <c r="E137" s="161">
        <v>1</v>
      </c>
      <c r="F137" s="162">
        <v>100000</v>
      </c>
      <c r="G137" s="60">
        <f t="shared" si="5"/>
        <v>100000</v>
      </c>
      <c r="H137" s="159"/>
      <c r="I137" s="60"/>
      <c r="J137" s="60"/>
      <c r="K137" s="60"/>
      <c r="L137" s="60"/>
    </row>
    <row r="138" spans="1:12" ht="22.5">
      <c r="A138" s="159"/>
      <c r="B138" s="27" t="s">
        <v>435</v>
      </c>
      <c r="C138" s="160" t="s">
        <v>504</v>
      </c>
      <c r="D138" s="142" t="s">
        <v>505</v>
      </c>
      <c r="E138" s="161">
        <v>8</v>
      </c>
      <c r="F138" s="162">
        <v>70000</v>
      </c>
      <c r="G138" s="60">
        <f>F138*E138</f>
        <v>560000</v>
      </c>
      <c r="H138" s="159"/>
      <c r="I138" s="60"/>
      <c r="J138" s="60"/>
      <c r="K138" s="60"/>
      <c r="L138" s="60"/>
    </row>
    <row r="139" spans="1:12" s="172" customFormat="1" ht="12.75" customHeight="1">
      <c r="A139" s="163"/>
      <c r="B139" s="163"/>
      <c r="C139" s="165" t="s">
        <v>506</v>
      </c>
      <c r="D139" s="166"/>
      <c r="E139" s="167"/>
      <c r="F139" s="168"/>
      <c r="G139" s="169">
        <f>SUM(G132:G138)</f>
        <v>5945000</v>
      </c>
      <c r="H139" s="170"/>
      <c r="I139" s="169"/>
      <c r="J139" s="171" t="s">
        <v>222</v>
      </c>
      <c r="K139" s="171"/>
      <c r="L139" s="171"/>
    </row>
    <row r="140" spans="1:12" s="157" customFormat="1" ht="52.5">
      <c r="A140" s="183"/>
      <c r="B140" s="153" t="s">
        <v>436</v>
      </c>
      <c r="C140" s="153" t="s">
        <v>231</v>
      </c>
      <c r="D140" s="185"/>
      <c r="E140" s="177"/>
      <c r="F140" s="178"/>
      <c r="G140" s="179"/>
      <c r="H140" s="173"/>
      <c r="I140" s="179"/>
      <c r="J140" s="186"/>
      <c r="K140" s="186"/>
      <c r="L140" s="186"/>
    </row>
    <row r="141" spans="1:12" ht="67.5">
      <c r="A141" s="159"/>
      <c r="B141" s="27" t="s">
        <v>437</v>
      </c>
      <c r="C141" s="160" t="s">
        <v>438</v>
      </c>
      <c r="D141" s="142" t="s">
        <v>298</v>
      </c>
      <c r="E141" s="161">
        <v>100</v>
      </c>
      <c r="F141" s="162">
        <v>70000</v>
      </c>
      <c r="G141" s="60">
        <f aca="true" t="shared" si="6" ref="G141:G146">E141*F141</f>
        <v>7000000</v>
      </c>
      <c r="H141" s="159"/>
      <c r="I141" s="60"/>
      <c r="J141" s="60"/>
      <c r="K141" s="60"/>
      <c r="L141" s="60"/>
    </row>
    <row r="142" spans="1:12" ht="22.5">
      <c r="A142" s="159"/>
      <c r="B142" s="27" t="s">
        <v>439</v>
      </c>
      <c r="C142" s="160" t="s">
        <v>429</v>
      </c>
      <c r="D142" s="142" t="s">
        <v>543</v>
      </c>
      <c r="E142" s="161">
        <v>25</v>
      </c>
      <c r="F142" s="162">
        <v>5000</v>
      </c>
      <c r="G142" s="60">
        <f t="shared" si="6"/>
        <v>125000</v>
      </c>
      <c r="H142" s="159"/>
      <c r="I142" s="60"/>
      <c r="J142" s="60"/>
      <c r="K142" s="60"/>
      <c r="L142" s="60"/>
    </row>
    <row r="143" spans="1:12" ht="22.5">
      <c r="A143" s="159"/>
      <c r="B143" s="27" t="s">
        <v>440</v>
      </c>
      <c r="C143" s="160" t="s">
        <v>432</v>
      </c>
      <c r="D143" s="142" t="s">
        <v>536</v>
      </c>
      <c r="E143" s="161">
        <v>1</v>
      </c>
      <c r="F143" s="162">
        <v>1000000</v>
      </c>
      <c r="G143" s="60">
        <f t="shared" si="6"/>
        <v>1000000</v>
      </c>
      <c r="H143" s="159"/>
      <c r="I143" s="60"/>
      <c r="J143" s="60"/>
      <c r="K143" s="60"/>
      <c r="L143" s="60"/>
    </row>
    <row r="144" spans="1:12" ht="22.5">
      <c r="A144" s="159"/>
      <c r="B144" s="27" t="s">
        <v>441</v>
      </c>
      <c r="C144" s="160" t="s">
        <v>412</v>
      </c>
      <c r="D144" s="142" t="s">
        <v>536</v>
      </c>
      <c r="E144" s="161">
        <v>1</v>
      </c>
      <c r="F144" s="162">
        <v>100000</v>
      </c>
      <c r="G144" s="60">
        <f t="shared" si="6"/>
        <v>100000</v>
      </c>
      <c r="H144" s="159"/>
      <c r="I144" s="60"/>
      <c r="J144" s="60"/>
      <c r="K144" s="60"/>
      <c r="L144" s="60"/>
    </row>
    <row r="145" spans="1:12" ht="22.5">
      <c r="A145" s="159"/>
      <c r="B145" s="27" t="s">
        <v>442</v>
      </c>
      <c r="C145" s="160" t="s">
        <v>318</v>
      </c>
      <c r="D145" s="142" t="s">
        <v>500</v>
      </c>
      <c r="E145" s="161">
        <v>1</v>
      </c>
      <c r="F145" s="162">
        <v>700000</v>
      </c>
      <c r="G145" s="60">
        <f t="shared" si="6"/>
        <v>700000</v>
      </c>
      <c r="H145" s="159"/>
      <c r="I145" s="60"/>
      <c r="J145" s="60"/>
      <c r="K145" s="60"/>
      <c r="L145" s="60"/>
    </row>
    <row r="146" spans="1:12" ht="22.5">
      <c r="A146" s="159"/>
      <c r="B146" s="27" t="s">
        <v>443</v>
      </c>
      <c r="C146" s="160" t="s">
        <v>502</v>
      </c>
      <c r="D146" s="142" t="s">
        <v>500</v>
      </c>
      <c r="E146" s="161">
        <v>1</v>
      </c>
      <c r="F146" s="162">
        <v>100000</v>
      </c>
      <c r="G146" s="60">
        <f t="shared" si="6"/>
        <v>100000</v>
      </c>
      <c r="H146" s="159"/>
      <c r="I146" s="60"/>
      <c r="J146" s="60"/>
      <c r="K146" s="60"/>
      <c r="L146" s="60"/>
    </row>
    <row r="147" spans="1:12" ht="22.5">
      <c r="A147" s="159"/>
      <c r="B147" s="27" t="s">
        <v>444</v>
      </c>
      <c r="C147" s="160" t="s">
        <v>504</v>
      </c>
      <c r="D147" s="142" t="s">
        <v>505</v>
      </c>
      <c r="E147" s="161">
        <v>15</v>
      </c>
      <c r="F147" s="162">
        <v>146000</v>
      </c>
      <c r="G147" s="60">
        <f>F147*E147</f>
        <v>2190000</v>
      </c>
      <c r="H147" s="159"/>
      <c r="I147" s="60"/>
      <c r="J147" s="60"/>
      <c r="K147" s="60"/>
      <c r="L147" s="60"/>
    </row>
    <row r="148" spans="1:12" s="172" customFormat="1" ht="14.25" customHeight="1">
      <c r="A148" s="163"/>
      <c r="B148" s="163"/>
      <c r="C148" s="165" t="s">
        <v>506</v>
      </c>
      <c r="D148" s="166"/>
      <c r="E148" s="167"/>
      <c r="F148" s="168"/>
      <c r="G148" s="169">
        <f>SUM(G141:G147)</f>
        <v>11215000</v>
      </c>
      <c r="H148" s="170"/>
      <c r="I148" s="169"/>
      <c r="J148" s="171" t="s">
        <v>222</v>
      </c>
      <c r="K148" s="171"/>
      <c r="L148" s="171"/>
    </row>
    <row r="149" spans="1:12" s="157" customFormat="1" ht="21">
      <c r="A149" s="183"/>
      <c r="B149" s="153" t="s">
        <v>445</v>
      </c>
      <c r="C149" s="153" t="s">
        <v>232</v>
      </c>
      <c r="D149" s="185"/>
      <c r="E149" s="177"/>
      <c r="F149" s="178"/>
      <c r="G149" s="179"/>
      <c r="H149" s="173"/>
      <c r="I149" s="179"/>
      <c r="J149" s="186"/>
      <c r="K149" s="186"/>
      <c r="L149" s="186"/>
    </row>
    <row r="150" spans="1:12" ht="22.5">
      <c r="A150" s="159"/>
      <c r="B150" s="27" t="s">
        <v>446</v>
      </c>
      <c r="C150" s="160" t="s">
        <v>447</v>
      </c>
      <c r="D150" s="142" t="s">
        <v>290</v>
      </c>
      <c r="E150" s="161">
        <v>32</v>
      </c>
      <c r="F150" s="162">
        <v>70000</v>
      </c>
      <c r="G150" s="60">
        <f>E150*F150</f>
        <v>2240000</v>
      </c>
      <c r="H150" s="159"/>
      <c r="I150" s="60"/>
      <c r="J150" s="60"/>
      <c r="K150" s="60"/>
      <c r="L150" s="60"/>
    </row>
    <row r="151" spans="1:12" ht="22.5">
      <c r="A151" s="159"/>
      <c r="B151" s="27" t="s">
        <v>448</v>
      </c>
      <c r="C151" s="160" t="s">
        <v>429</v>
      </c>
      <c r="D151" s="142" t="s">
        <v>543</v>
      </c>
      <c r="E151" s="161">
        <v>25</v>
      </c>
      <c r="F151" s="162">
        <v>5000</v>
      </c>
      <c r="G151" s="60">
        <f>E151*F151</f>
        <v>125000</v>
      </c>
      <c r="H151" s="159"/>
      <c r="I151" s="60"/>
      <c r="J151" s="60"/>
      <c r="K151" s="60"/>
      <c r="L151" s="60"/>
    </row>
    <row r="152" spans="1:12" ht="14.25" customHeight="1">
      <c r="A152" s="159"/>
      <c r="B152" s="27" t="s">
        <v>449</v>
      </c>
      <c r="C152" s="160" t="s">
        <v>450</v>
      </c>
      <c r="D152" s="142" t="s">
        <v>536</v>
      </c>
      <c r="E152" s="161">
        <v>1</v>
      </c>
      <c r="F152" s="162">
        <v>200000</v>
      </c>
      <c r="G152" s="60">
        <f>E152*F152</f>
        <v>200000</v>
      </c>
      <c r="H152" s="159"/>
      <c r="I152" s="60"/>
      <c r="J152" s="60"/>
      <c r="K152" s="60"/>
      <c r="L152" s="60"/>
    </row>
    <row r="153" spans="1:12" ht="11.25">
      <c r="A153" s="159"/>
      <c r="B153" s="27" t="s">
        <v>451</v>
      </c>
      <c r="C153" s="160" t="s">
        <v>318</v>
      </c>
      <c r="D153" s="142" t="s">
        <v>500</v>
      </c>
      <c r="E153" s="161">
        <v>1</v>
      </c>
      <c r="F153" s="162">
        <v>700000</v>
      </c>
      <c r="G153" s="60">
        <f>E153*F153</f>
        <v>700000</v>
      </c>
      <c r="H153" s="159"/>
      <c r="I153" s="60"/>
      <c r="J153" s="60"/>
      <c r="K153" s="60"/>
      <c r="L153" s="60"/>
    </row>
    <row r="154" spans="1:12" ht="11.25">
      <c r="A154" s="159"/>
      <c r="B154" s="27" t="s">
        <v>452</v>
      </c>
      <c r="C154" s="160" t="s">
        <v>502</v>
      </c>
      <c r="D154" s="142" t="s">
        <v>500</v>
      </c>
      <c r="E154" s="161">
        <v>1</v>
      </c>
      <c r="F154" s="162">
        <v>100000</v>
      </c>
      <c r="G154" s="60">
        <f>E154*F154</f>
        <v>100000</v>
      </c>
      <c r="H154" s="159"/>
      <c r="I154" s="60"/>
      <c r="J154" s="60"/>
      <c r="K154" s="60"/>
      <c r="L154" s="60"/>
    </row>
    <row r="155" spans="1:12" ht="11.25">
      <c r="A155" s="159"/>
      <c r="B155" s="27" t="s">
        <v>453</v>
      </c>
      <c r="C155" s="160" t="s">
        <v>504</v>
      </c>
      <c r="D155" s="142" t="s">
        <v>505</v>
      </c>
      <c r="E155" s="161">
        <v>6</v>
      </c>
      <c r="F155" s="162">
        <v>146000</v>
      </c>
      <c r="G155" s="60">
        <f>F155*E155</f>
        <v>876000</v>
      </c>
      <c r="H155" s="159"/>
      <c r="I155" s="60"/>
      <c r="J155" s="60"/>
      <c r="K155" s="60"/>
      <c r="L155" s="60"/>
    </row>
    <row r="156" spans="1:12" s="172" customFormat="1" ht="11.25">
      <c r="A156" s="163"/>
      <c r="B156" s="207"/>
      <c r="C156" s="208" t="s">
        <v>506</v>
      </c>
      <c r="D156" s="166"/>
      <c r="E156" s="167"/>
      <c r="F156" s="168"/>
      <c r="G156" s="169">
        <f>SUM(G150:G155)</f>
        <v>4241000</v>
      </c>
      <c r="H156" s="170"/>
      <c r="I156" s="169"/>
      <c r="J156" s="171"/>
      <c r="K156" s="171"/>
      <c r="L156" s="171"/>
    </row>
    <row r="157" spans="1:12" ht="11.25">
      <c r="A157" s="159"/>
      <c r="B157" s="192"/>
      <c r="C157" s="193" t="s">
        <v>333</v>
      </c>
      <c r="D157" s="194"/>
      <c r="E157" s="195"/>
      <c r="F157" s="196"/>
      <c r="G157" s="197">
        <f>G156+G148+G139</f>
        <v>21401000</v>
      </c>
      <c r="H157" s="198"/>
      <c r="I157" s="197"/>
      <c r="J157" s="199"/>
      <c r="K157" s="199"/>
      <c r="L157" s="199"/>
    </row>
    <row r="158" spans="1:12" s="217" customFormat="1" ht="11.25">
      <c r="A158" s="209"/>
      <c r="B158" s="210"/>
      <c r="C158" s="153" t="s">
        <v>454</v>
      </c>
      <c r="D158" s="211"/>
      <c r="E158" s="212"/>
      <c r="F158" s="213"/>
      <c r="G158" s="214">
        <f>G157+G129+G113+G84</f>
        <v>115442000</v>
      </c>
      <c r="H158" s="215"/>
      <c r="I158" s="214"/>
      <c r="J158" s="216"/>
      <c r="K158" s="216"/>
      <c r="L158" s="216"/>
    </row>
    <row r="159" spans="1:12" s="217" customFormat="1" ht="11.25">
      <c r="A159" s="209"/>
      <c r="B159" s="210"/>
      <c r="C159" s="153" t="s">
        <v>455</v>
      </c>
      <c r="D159" s="211"/>
      <c r="E159" s="212"/>
      <c r="F159" s="213"/>
      <c r="G159" s="214">
        <f>G157+G129+G113+G83+G77+G71+G62+G55+G51+G33+G26+G19</f>
        <v>159930000</v>
      </c>
      <c r="H159" s="215"/>
      <c r="I159" s="214"/>
      <c r="J159" s="216"/>
      <c r="K159" s="216"/>
      <c r="L159" s="216"/>
    </row>
    <row r="160" spans="1:12" ht="11.25">
      <c r="A160" s="218"/>
      <c r="B160" s="27"/>
      <c r="C160" s="27"/>
      <c r="D160" s="142"/>
      <c r="E160" s="219"/>
      <c r="F160" s="220"/>
      <c r="G160" s="221"/>
      <c r="H160" s="222"/>
      <c r="I160" s="221"/>
      <c r="J160" s="60"/>
      <c r="K160" s="60"/>
      <c r="L160" s="60"/>
    </row>
    <row r="161" spans="2:12" ht="11.25">
      <c r="B161" s="224"/>
      <c r="C161" s="224"/>
      <c r="D161" s="225"/>
      <c r="E161" s="226"/>
      <c r="F161" s="227"/>
      <c r="G161" s="228" t="s">
        <v>222</v>
      </c>
      <c r="H161" s="229"/>
      <c r="I161" s="228" t="s">
        <v>222</v>
      </c>
      <c r="J161" s="91"/>
      <c r="K161" s="91"/>
      <c r="L161" s="91"/>
    </row>
    <row r="162" spans="2:12" ht="11.25">
      <c r="B162" s="224"/>
      <c r="C162" s="224"/>
      <c r="D162" s="225"/>
      <c r="E162" s="226"/>
      <c r="F162" s="227"/>
      <c r="G162" s="228"/>
      <c r="H162" s="229"/>
      <c r="I162" s="228"/>
      <c r="J162" s="91"/>
      <c r="K162" s="91"/>
      <c r="L162" s="91"/>
    </row>
    <row r="163" spans="1:12" ht="12" thickBot="1">
      <c r="A163" s="230" t="s">
        <v>456</v>
      </c>
      <c r="B163" s="231"/>
      <c r="C163" s="135"/>
      <c r="D163" s="135"/>
      <c r="E163" s="232"/>
      <c r="F163" s="135"/>
      <c r="G163" s="135"/>
      <c r="H163" s="135"/>
      <c r="I163" s="135"/>
      <c r="J163" s="135"/>
      <c r="K163" s="135"/>
      <c r="L163" s="136"/>
    </row>
    <row r="164" spans="1:12" ht="12" thickBot="1">
      <c r="A164" s="233"/>
      <c r="B164" s="234"/>
      <c r="C164" s="235"/>
      <c r="D164" s="236"/>
      <c r="E164" s="237"/>
      <c r="F164" s="238"/>
      <c r="G164" s="239"/>
      <c r="H164" s="236"/>
      <c r="I164" s="240"/>
      <c r="L164" s="241"/>
    </row>
    <row r="165" spans="1:12" ht="11.25">
      <c r="A165" s="233"/>
      <c r="B165" s="234"/>
      <c r="C165" s="223"/>
      <c r="L165" s="241"/>
    </row>
    <row r="166" spans="1:12" ht="11.25">
      <c r="A166" s="233"/>
      <c r="B166" s="234"/>
      <c r="C166" s="223"/>
      <c r="F166" s="139"/>
      <c r="G166" s="242"/>
      <c r="L166" s="241"/>
    </row>
    <row r="167" spans="1:12" ht="11.25">
      <c r="A167" s="243"/>
      <c r="G167" s="242"/>
      <c r="L167" s="241"/>
    </row>
    <row r="168" spans="1:12" ht="11.25">
      <c r="A168" s="243"/>
      <c r="F168" s="244"/>
      <c r="L168" s="241"/>
    </row>
    <row r="169" spans="1:12" ht="11.25">
      <c r="A169" s="245"/>
      <c r="B169" s="246"/>
      <c r="C169" s="247"/>
      <c r="D169" s="247"/>
      <c r="E169" s="248"/>
      <c r="F169" s="247"/>
      <c r="G169" s="247"/>
      <c r="H169" s="247"/>
      <c r="I169" s="247"/>
      <c r="J169" s="247"/>
      <c r="K169" s="247"/>
      <c r="L169" s="249"/>
    </row>
    <row r="170" spans="2:5" ht="11.25">
      <c r="B170" s="250"/>
      <c r="C170" s="251"/>
      <c r="D170" s="251"/>
      <c r="E170" s="252"/>
    </row>
    <row r="171" spans="2:3" ht="15">
      <c r="B171" s="253"/>
      <c r="C171" s="254" t="s">
        <v>457</v>
      </c>
    </row>
    <row r="172" spans="2:11" ht="15">
      <c r="B172" s="253"/>
      <c r="C172" s="255"/>
      <c r="D172" s="256"/>
      <c r="E172" s="257"/>
      <c r="J172" s="247"/>
      <c r="K172" s="247"/>
    </row>
    <row r="173" spans="2:12" ht="15">
      <c r="B173" s="253"/>
      <c r="C173" s="258"/>
      <c r="J173" s="641" t="s">
        <v>458</v>
      </c>
      <c r="K173" s="641"/>
      <c r="L173" s="259"/>
    </row>
    <row r="174" ht="11.25">
      <c r="F174" s="133"/>
    </row>
    <row r="175" ht="11.25">
      <c r="F175" s="242"/>
    </row>
  </sheetData>
  <sheetProtection/>
  <mergeCells count="18">
    <mergeCell ref="J173:K173"/>
    <mergeCell ref="F8:F10"/>
    <mergeCell ref="G8:G10"/>
    <mergeCell ref="H8:H10"/>
    <mergeCell ref="I8:K8"/>
    <mergeCell ref="L8:L10"/>
    <mergeCell ref="I9:I10"/>
    <mergeCell ref="J9:K9"/>
    <mergeCell ref="I2:K2"/>
    <mergeCell ref="D4:I4"/>
    <mergeCell ref="J4:L4"/>
    <mergeCell ref="D5:L5"/>
    <mergeCell ref="A8:A10"/>
    <mergeCell ref="B8:B10"/>
    <mergeCell ref="C8:C10"/>
    <mergeCell ref="D8:D10"/>
    <mergeCell ref="D6:L6"/>
    <mergeCell ref="E8:E10"/>
  </mergeCells>
  <printOptions/>
  <pageMargins left="0.75" right="0.75" top="1" bottom="1" header="0" footer="0"/>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Artesanias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Marco logico tecnologia materias primas</dc:title>
  <dc:subject>Marco logico tecnologia materias primas</dc:subject>
  <dc:creator>María Gabriela Corradine Mora</dc:creator>
  <cp:keywords>Marco logico tecnología materias primas</cp:keywords>
  <dc:description/>
  <cp:lastModifiedBy>JOHANA MARCELA CHARRY DUSSAN</cp:lastModifiedBy>
  <cp:lastPrinted>2008-07-04T13:13:02Z</cp:lastPrinted>
  <dcterms:created xsi:type="dcterms:W3CDTF">2008-04-09T13:54:18Z</dcterms:created>
  <dcterms:modified xsi:type="dcterms:W3CDTF">2014-12-15T21:09:30Z</dcterms:modified>
  <cp:category/>
  <cp:version/>
  <cp:contentType/>
  <cp:contentStatus/>
</cp:coreProperties>
</file>